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pdc\Общий доступ\Реализация капитального ремонта\2017\Сметы на аукцион\2017-02\"/>
    </mc:Choice>
  </mc:AlternateContent>
  <bookViews>
    <workbookView xWindow="-15" yWindow="5940" windowWidth="15480" windowHeight="5775"/>
  </bookViews>
  <sheets>
    <sheet name="Мои данные" sheetId="1" r:id="rId1"/>
    <sheet name="Вспомогательный" sheetId="2" state="hidden" r:id="rId2"/>
  </sheets>
  <externalReferences>
    <externalReference r:id="rId3"/>
    <externalReference r:id="rId4"/>
    <externalReference r:id="rId5"/>
  </externalReferences>
  <definedNames>
    <definedName name="_xlnm.Print_Titles" localSheetId="0">'Мои данные'!$22:$22</definedName>
    <definedName name="_xlnm.Print_Area" localSheetId="0">'Мои данные'!$A$1:$P$54</definedName>
  </definedNames>
  <calcPr calcId="152511"/>
</workbook>
</file>

<file path=xl/calcChain.xml><?xml version="1.0" encoding="utf-8"?>
<calcChain xmlns="http://schemas.openxmlformats.org/spreadsheetml/2006/main">
  <c r="E35" i="1" l="1"/>
  <c r="E36" i="1"/>
  <c r="E31" i="1"/>
  <c r="E32" i="1"/>
  <c r="E27" i="1"/>
  <c r="E28" i="1"/>
  <c r="E24" i="1"/>
  <c r="A12" i="2"/>
  <c r="N38" i="1"/>
  <c r="O40" i="1"/>
  <c r="N41" i="1"/>
  <c r="O43" i="1"/>
  <c r="N37" i="1"/>
  <c r="P31" i="1"/>
  <c r="N43" i="1"/>
  <c r="F24" i="1"/>
  <c r="N44" i="1"/>
  <c r="O29" i="1"/>
  <c r="N33" i="1"/>
  <c r="F36" i="1"/>
  <c r="D36" i="1" s="1"/>
  <c r="P35" i="1"/>
  <c r="N35" i="1" s="1"/>
  <c r="O41" i="1"/>
  <c r="O37" i="1"/>
  <c r="P36" i="1"/>
  <c r="O44" i="1"/>
  <c r="P27" i="1"/>
  <c r="F27" i="1"/>
  <c r="P24" i="1"/>
  <c r="N24" i="1" s="1"/>
  <c r="F31" i="1"/>
  <c r="D31" i="1" s="1"/>
  <c r="O46" i="1"/>
  <c r="N45" i="1"/>
  <c r="O47" i="1"/>
  <c r="N31" i="1"/>
  <c r="N40" i="1"/>
  <c r="O24" i="1"/>
  <c r="P32" i="1"/>
  <c r="N29" i="1"/>
  <c r="O42" i="1"/>
  <c r="O36" i="1"/>
  <c r="O33" i="1"/>
  <c r="N47" i="1"/>
  <c r="N39" i="1"/>
  <c r="F32" i="1"/>
  <c r="N36" i="1"/>
  <c r="N46" i="1"/>
  <c r="O38" i="1"/>
  <c r="O39" i="1"/>
  <c r="O31" i="1"/>
  <c r="O25" i="1"/>
  <c r="P28" i="1"/>
  <c r="N25" i="1"/>
  <c r="O28" i="1"/>
  <c r="O27" i="1"/>
  <c r="F28" i="1"/>
  <c r="O35" i="1"/>
  <c r="O45" i="1"/>
  <c r="N42" i="1"/>
  <c r="F35" i="1"/>
  <c r="D24" i="1"/>
  <c r="O32" i="1"/>
  <c r="N32" i="1"/>
  <c r="D35" i="1"/>
  <c r="N28" i="1"/>
  <c r="D32" i="1"/>
  <c r="D27" i="1"/>
  <c r="N27" i="1"/>
  <c r="D28" i="1"/>
</calcChain>
</file>

<file path=xl/comments1.xml><?xml version="1.0" encoding="utf-8"?>
<comments xmlns="http://schemas.openxmlformats.org/spreadsheetml/2006/main">
  <authors>
    <author>Сергей</author>
    <author>Alex</author>
    <author>Alex Sosedko</author>
    <author>YuKazaeva</author>
  </authors>
  <commentList>
    <comment ref="A2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&lt;Основание&gt;</t>
        </r>
      </text>
    </comment>
    <comment ref="A7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&lt;Наименование стройки&gt;, &lt;Наименование объекта&gt;, &lt;Наименование локальной сметы&gt;</t>
        </r>
      </text>
    </comment>
    <comment ref="A16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&lt;Подрядчик&gt;</t>
        </r>
      </text>
    </comment>
    <comment ref="A18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&lt;Заказчик&gt;</t>
        </r>
      </text>
    </comment>
    <comment ref="A22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&lt;Номер позиции по смете&gt;</t>
        </r>
      </text>
    </comment>
    <comment ref="B22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&lt;Наименование (текстовая часть) расценки&gt;</t>
        </r>
      </text>
    </comment>
    <comment ref="C22" authorId="2" shapeId="0">
      <text>
        <r>
          <rPr>
            <sz val="8"/>
            <color indexed="81"/>
            <rFont val="Tahoma"/>
            <family val="2"/>
            <charset val="204"/>
          </rPr>
          <t xml:space="preserve"> &lt;Обоснование (код) позиции&gt;
&lt;Комментарии из базы данных к расценке&gt;
Примечание: &lt;Примечание&gt;</t>
        </r>
      </text>
    </comment>
    <comment ref="D22" authorId="0" shapeId="0">
      <text>
        <r>
          <rPr>
            <sz val="8"/>
            <color indexed="81"/>
            <rFont val="Tahoma"/>
            <family val="2"/>
            <charset val="204"/>
          </rPr>
          <t xml:space="preserve"> =IF(INDIRECT("H"&amp;ROW())="",INDIRECT("E"&amp;ROW()),"(" &amp; INDIRECT("H"&amp;ROW())&amp;")")&amp;IF(INDIRECT("F"&amp;ROW())="0", " * 0", IF(INDIRECT("F"&amp;ROW())="", IF(INDIRECT("I"&amp;ROW())=""," "," * "&amp;INDIRECT("I"&amp;ROW())), " * "&amp;INDIRECT("F"&amp;ROW())))&amp;IF(INDIRECT("G"&amp;ROW())="", " ", " * "&amp;INDIRECT("G"&amp;ROW()))&lt;Пустой идентификатор&gt;</t>
        </r>
      </text>
    </comment>
    <comment ref="E22" authorId="0" shapeId="0">
      <text>
        <r>
          <rPr>
            <sz val="8"/>
            <color indexed="81"/>
            <rFont val="Tahoma"/>
            <family val="2"/>
            <charset val="204"/>
          </rPr>
          <t xml:space="preserve"> =IF(&lt;Пустой идентификатор&gt;&lt;Количество всего (физ. объем) по позиции&gt; = "","0",&lt;Количество всего (физ. объем) по позиции&gt;)</t>
        </r>
      </text>
    </comment>
    <comment ref="F22" authorId="0" shapeId="0">
      <text>
        <r>
          <rPr>
            <sz val="8"/>
            <color indexed="81"/>
            <rFont val="Tahoma"/>
            <family val="2"/>
            <charset val="204"/>
          </rPr>
          <t xml:space="preserve"> =IF(INDIRECT("J" &amp; ROW())="текущие цены", IF(INDIRECT("G" &amp; ROW())="", "&lt;ПЗ по позиции на единицу в текущих ценах с учетом всех к-тов&gt;", "&lt;ПЗ по позиции на единицу в текущих ценах&gt;"), IF(INDIRECT("G" &amp; ROW())="", "&lt;ПЗ по позиции на единицу в базисных ценах с учетом всех к-тов&gt;","&lt;ПЗ по позиции на единицу в базисных ценах&gt;")) </t>
        </r>
      </text>
    </comment>
    <comment ref="G22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&lt;К-т к позиции на прямые затраты&gt;</t>
        </r>
      </text>
    </comment>
    <comment ref="H22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&lt;Формула расчета физ. объема&gt;</t>
        </r>
      </text>
    </comment>
    <comment ref="I22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&lt;Формула расчета стоимости единицы&gt;</t>
        </r>
      </text>
    </comment>
    <comment ref="J22" authorId="2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&lt;Уровень цен позиции&gt;</t>
        </r>
      </text>
    </comment>
    <comment ref="K22" authorId="2" shapeId="0">
      <text>
        <r>
          <rPr>
            <sz val="8"/>
            <color indexed="81"/>
            <rFont val="Tahoma"/>
            <family val="2"/>
            <charset val="204"/>
          </rPr>
          <t xml:space="preserve"> &lt;Обоснование коэффициентов&gt;</t>
        </r>
      </text>
    </comment>
    <comment ref="L22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&lt;Номер раздела&gt;</t>
        </r>
      </text>
    </comment>
    <comment ref="M22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&lt;Ед. измерения по расценке&gt;</t>
        </r>
      </text>
    </comment>
    <comment ref="N22" authorId="3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=IF(ISNUMBER(INDIRECT("P" &amp; ROW())), INDIRECT("P" &amp; ROW())*0.4, " ")&lt;Пустой идентификатор&gt; </t>
        </r>
      </text>
    </comment>
    <comment ref="O22" authorId="3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=IF(ISNUMBER(INDIRECT("P" &amp; ROW())), INDIRECT("P" &amp; ROW())*0.6, " ")&lt;Пустой идентификатор&gt; </t>
        </r>
      </text>
    </comment>
    <comment ref="P22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=IF(INDIRECT("J" &amp; ROW())="текущие цены", &lt;ИТОГО ПЗ по позиции в текущих ценах&gt;, &lt;ИТОГО ПЗ по позиции для БИМ&gt;) 
</t>
        </r>
      </text>
    </comment>
    <comment ref="A38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&lt;Текстовая часть (итоги)&gt;</t>
        </r>
      </text>
    </comment>
    <comment ref="N38" authorId="0" shapeId="0">
      <text>
        <r>
          <rPr>
            <sz val="8"/>
            <color indexed="81"/>
            <rFont val="Tahoma"/>
            <family val="2"/>
            <charset val="204"/>
          </rPr>
          <t xml:space="preserve"> =IF(ISNUMBER(INDIRECT("P" &amp; Row())), INDIRECT("P" &amp; Row()) * 0.4, " ")&lt;Пустой идентификатор&gt;</t>
        </r>
      </text>
    </comment>
    <comment ref="O38" authorId="0" shapeId="0">
      <text>
        <r>
          <rPr>
            <sz val="8"/>
            <color indexed="81"/>
            <rFont val="Tahoma"/>
            <family val="2"/>
            <charset val="204"/>
          </rPr>
          <t xml:space="preserve"> =IF(ISNUMBER(INDIRECT("P" &amp; Row())), INDIRECT("P" &amp; Row()) * 0.6, " ")&lt;Пустой идентификатор&gt;</t>
        </r>
      </text>
    </comment>
    <comment ref="P38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&lt;Прямые затраты (итоги)&gt;</t>
        </r>
      </text>
    </comment>
    <comment ref="A50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&lt;подпись 360 значение&gt;</t>
        </r>
      </text>
    </comment>
    <comment ref="A53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&lt;Составил&gt;</t>
        </r>
      </text>
    </comment>
    <comment ref="A55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&lt;Комментарии к смете&gt;</t>
        </r>
      </text>
    </comment>
  </commentList>
</comments>
</file>

<file path=xl/sharedStrings.xml><?xml version="1.0" encoding="utf-8"?>
<sst xmlns="http://schemas.openxmlformats.org/spreadsheetml/2006/main" count="89" uniqueCount="63">
  <si>
    <t>№ пп</t>
  </si>
  <si>
    <t>на проектные (изыскательские)  работы</t>
  </si>
  <si>
    <t>Характеристика предприятия,
здания, сооружения или вид работ</t>
  </si>
  <si>
    <t>Номер частей, глав, таблиц,
параграфов и пунктов указаний к
разделу справочника базовых цен
на проектные и изыскательские
работы для строителей</t>
  </si>
  <si>
    <t>Форма 2п</t>
  </si>
  <si>
    <t>Расчет стоимости: (a+bx)*Kj или
(стоимость
строительно-монтажных
работ)*проц./ 100 или количество * цена, руб.</t>
  </si>
  <si>
    <t>по проектной документации</t>
  </si>
  <si>
    <t>по рабочей документации</t>
  </si>
  <si>
    <t>всего</t>
  </si>
  <si>
    <t>Стоимость работ, руб.</t>
  </si>
  <si>
    <t>Раздел 1. Обмерные и обследовательские работы</t>
  </si>
  <si>
    <t>Обследование состояния электрических сетей и средств связи</t>
  </si>
  <si>
    <t>таблица 15 к Справочнику базовых цен на обмерные работы и обследования (приложение к приказу Министерства строительства и ЖКХ РФ от 25.04.2016г. №270/Пр)</t>
  </si>
  <si>
    <t>1915,00/1000</t>
  </si>
  <si>
    <t>цены 2001</t>
  </si>
  <si>
    <t>1000м2</t>
  </si>
  <si>
    <t>Итого по разделу 1 Обмерные и обследовательские работы</t>
  </si>
  <si>
    <t>Раздел 2. Проектные работы</t>
  </si>
  <si>
    <t>Жилые дома: трехэтажные</t>
  </si>
  <si>
    <t>СБЦП05-1-1-3-А
/Таблица: СБЦП05-1-1-3 параметр: А/ "Кап. ремонт зданий и сооружений жилищно-гражд. назн. (2012 г.)"</t>
  </si>
  <si>
    <t>0,5*0,04*1,1</t>
  </si>
  <si>
    <t>(ОП п.1.9 При разработке технической документации по капитальному ремонту с использованием существующей технической (исполнительной) документации (до) ПЗ=0,5;
Таб.12 п.15 Ремонт (замена) систем энергообеспечения и электроснабжения: здания бескаркасные многоэтажные - 4,0% ПЗ=0,04;
Таб.11 п.4 Сейсмичность 7 баллов ПЗ=1,1)</t>
  </si>
  <si>
    <t>объект</t>
  </si>
  <si>
    <t>СБЦП05-1-1-3-Б
/Таблица: СБЦП05-1-1-3 параметр: Б/ "Кап. ремонт зданий и сооружений жилищно-гражд. назн. (2012 г.)"</t>
  </si>
  <si>
    <t>м3</t>
  </si>
  <si>
    <t>Итого по разделу 2 Проектные работы</t>
  </si>
  <si>
    <t>Раздел 3. ПОС</t>
  </si>
  <si>
    <t>0,5*0,04*0,04*1,1</t>
  </si>
  <si>
    <t>(ОП п.1.9 При разработке технической документации по капитальному ремонту с использованием существующей технической (исполнительной) документации (до) ПЗ=0,5;
Таб.12 п.15 Ремонт (замена) систем энергообеспечения и электроснабжения: здания бескаркасные многоэтажные - 4,0% ПЗ=0,04;
Таб.12 п.18 Проект организации строительства (ПОС): здания бескаркасные многоэтажные - 4,0% ПЗ=0,04;
Таб.11 п.4 Сейсмичность 7 баллов ПЗ=1,1)</t>
  </si>
  <si>
    <t>Итого по разделу 3 ПОС</t>
  </si>
  <si>
    <t>Раздел 4. Сметная документация</t>
  </si>
  <si>
    <t>0,5*0,04*0,05*1,1</t>
  </si>
  <si>
    <t>(ОП п.1.9 При разработке технической документации по капитальному ремонту с использованием существующей технической (исполнительной) документации (до) ПЗ=0,5;
Таб.12 п.15 Ремонт (замена) систем энергообеспечения и электроснабжения: здания бескаркасные многоэтажные - 4,0% ПЗ=0,04;
Таб.12 п.19 Сметная документация: здания бескаркасные многоэтажные - 5,0% ПЗ=0,05;
Таб.11 п.4 Сейсмичность 7 баллов ПЗ=1,1)</t>
  </si>
  <si>
    <t>Итого по разделу 4 Сметная документация</t>
  </si>
  <si>
    <t>Итого прямые затраты по смете в ценах 2001г.</t>
  </si>
  <si>
    <t>Итоги по смете:</t>
  </si>
  <si>
    <t xml:space="preserve">  Проектные работы: Обмерные работы и обследования зданий (1998)</t>
  </si>
  <si>
    <t xml:space="preserve">  Проектные работы: Капитальный ремонт зданий и сооружений ж/г назначения (2012)</t>
  </si>
  <si>
    <t xml:space="preserve">  Итого</t>
  </si>
  <si>
    <t xml:space="preserve">  Всего с учетом "Проектные работы (приложение 3 к письму Минстроя Росси от 27.09.2016 №31523-ХМ/09) СМР=3,92"</t>
  </si>
  <si>
    <t xml:space="preserve">    Справочно, в ценах 2001г.:</t>
  </si>
  <si>
    <t xml:space="preserve">      Машины и механизмы</t>
  </si>
  <si>
    <t xml:space="preserve">  НДС 18%</t>
  </si>
  <si>
    <t xml:space="preserve">  ВСЕГО по смете</t>
  </si>
  <si>
    <t xml:space="preserve">                                                                     УТВЕРЖДЕНО:</t>
  </si>
  <si>
    <t>РАСЧЕТ СТОИМОСТИ</t>
  </si>
  <si>
    <t>Наименование  объекта:  2-х этажный жилой дом по адресу:  Хабаровский край, Ванинский МР, пос. Ванино, ул. Октябрьская, д.6</t>
  </si>
  <si>
    <t>Год постройки      1959</t>
  </si>
  <si>
    <t xml:space="preserve">  </t>
  </si>
  <si>
    <t>Объем здания, м3          7510</t>
  </si>
  <si>
    <t>Здание жилое                    3 этажа      3 подъезда</t>
  </si>
  <si>
    <t>Вид проектных или изыскательских работ:   На разработку проектной документации на капитальный ремонт внутридомовых инженерных систем электроснабжения по адресу:  Хабаровский край, Ванинский МР, пос. Ванино, ул. Октябрьская, д.6</t>
  </si>
  <si>
    <t>Наименование организации заказчика      НО "Хабаровский краевой фонд капитального ремонта"</t>
  </si>
  <si>
    <t>Количество</t>
  </si>
  <si>
    <t>Обоснование</t>
  </si>
  <si>
    <t>Единица измерения</t>
  </si>
  <si>
    <t xml:space="preserve">                (должность, подпись, расшифровка)</t>
  </si>
  <si>
    <t xml:space="preserve">           (должность, подпись, расшифровка)</t>
  </si>
  <si>
    <t xml:space="preserve">Директор НО "Хабаровский краевой фонд  капитального ремонта" </t>
  </si>
  <si>
    <t>____________________________А.В.Сидорова</t>
  </si>
  <si>
    <t>" _____ " ________________ 2017 г.</t>
  </si>
  <si>
    <t>Составил: главный специалист СО НО "Хабаровский краевой фонд капитального ремонта"/___________/Е.Ю. Корниенко</t>
  </si>
  <si>
    <r>
      <t xml:space="preserve">                                           Проверил : _</t>
    </r>
    <r>
      <rPr>
        <u/>
        <sz val="9"/>
        <rFont val="Times New Roman"/>
        <family val="1"/>
        <charset val="204"/>
      </rPr>
      <t>Начальник СО НО "Хабаровский краевой фонд капитального ремонта"</t>
    </r>
    <r>
      <rPr>
        <sz val="9"/>
        <rFont val="Times New Roman"/>
        <family val="1"/>
        <charset val="204"/>
      </rPr>
      <t>/_____________Е.С. Сорокина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</si>
</sst>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0"/>
      <name val="Arial Cyr"/>
      <charset val="204"/>
    </font>
    <font>
      <sz val="10"/>
      <name val="Arial Cyr"/>
      <charset val="204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b/>
      <sz val="12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sz val="9"/>
      <name val="Arial Cyr"/>
      <charset val="204"/>
    </font>
    <font>
      <b/>
      <sz val="10"/>
      <name val="Arial Cyr"/>
      <charset val="204"/>
    </font>
    <font>
      <b/>
      <sz val="11"/>
      <name val="Arial"/>
      <family val="2"/>
      <charset val="204"/>
    </font>
    <font>
      <b/>
      <sz val="11"/>
      <name val="Arial Cyr"/>
      <charset val="204"/>
    </font>
    <font>
      <sz val="8"/>
      <color rgb="FF000000"/>
      <name val="Arial Cyr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sz val="9"/>
      <name val="Arial"/>
      <family val="2"/>
      <charset val="204"/>
    </font>
    <font>
      <u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4">
    <xf numFmtId="0" fontId="0" fillId="0" borderId="0"/>
    <xf numFmtId="0" fontId="5" fillId="0" borderId="1">
      <alignment horizontal="center"/>
    </xf>
    <xf numFmtId="0" fontId="1" fillId="0" borderId="0">
      <alignment vertical="top"/>
    </xf>
    <xf numFmtId="0" fontId="5" fillId="0" borderId="1">
      <alignment horizontal="center"/>
    </xf>
    <xf numFmtId="0" fontId="5" fillId="0" borderId="0">
      <alignment vertical="top"/>
    </xf>
    <xf numFmtId="0" fontId="5" fillId="0" borderId="0">
      <alignment horizontal="right" vertical="top" wrapText="1"/>
    </xf>
    <xf numFmtId="0" fontId="5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5" fillId="0" borderId="1">
      <alignment horizontal="center" wrapText="1"/>
    </xf>
    <xf numFmtId="0" fontId="1" fillId="0" borderId="0">
      <alignment vertical="top"/>
    </xf>
    <xf numFmtId="0" fontId="1" fillId="0" borderId="0"/>
    <xf numFmtId="0" fontId="1" fillId="0" borderId="0"/>
    <xf numFmtId="0" fontId="5" fillId="0" borderId="0"/>
    <xf numFmtId="0" fontId="5" fillId="0" borderId="1">
      <alignment horizontal="center" wrapText="1"/>
    </xf>
    <xf numFmtId="0" fontId="5" fillId="0" borderId="1">
      <alignment horizontal="center"/>
    </xf>
    <xf numFmtId="0" fontId="5" fillId="0" borderId="1">
      <alignment horizontal="center" wrapText="1"/>
    </xf>
    <xf numFmtId="0" fontId="1" fillId="0" borderId="0"/>
    <xf numFmtId="0" fontId="5" fillId="0" borderId="0">
      <alignment horizontal="center"/>
    </xf>
    <xf numFmtId="0" fontId="5" fillId="0" borderId="0">
      <alignment horizontal="left" vertical="top"/>
    </xf>
    <xf numFmtId="0" fontId="5" fillId="0" borderId="0"/>
  </cellStyleXfs>
  <cellXfs count="70">
    <xf numFmtId="0" fontId="0" fillId="0" borderId="0" xfId="0"/>
    <xf numFmtId="0" fontId="6" fillId="0" borderId="0" xfId="0" applyFont="1"/>
    <xf numFmtId="0" fontId="8" fillId="0" borderId="0" xfId="0" applyFont="1"/>
    <xf numFmtId="0" fontId="8" fillId="0" borderId="0" xfId="21" applyFont="1" applyBorder="1">
      <alignment horizontal="center"/>
    </xf>
    <xf numFmtId="0" fontId="8" fillId="0" borderId="0" xfId="21" applyFont="1" applyBorder="1" applyAlignment="1">
      <alignment horizontal="right"/>
    </xf>
    <xf numFmtId="0" fontId="8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vertical="top" wrapText="1"/>
    </xf>
    <xf numFmtId="0" fontId="6" fillId="0" borderId="0" xfId="0" applyFont="1" applyAlignment="1">
      <alignment vertical="top"/>
    </xf>
    <xf numFmtId="0" fontId="11" fillId="0" borderId="0" xfId="0" applyFont="1" applyAlignment="1">
      <alignment horizontal="right"/>
    </xf>
    <xf numFmtId="0" fontId="6" fillId="0" borderId="0" xfId="0" applyFont="1" applyAlignment="1">
      <alignment wrapText="1"/>
    </xf>
    <xf numFmtId="0" fontId="8" fillId="0" borderId="2" xfId="0" applyFont="1" applyBorder="1" applyAlignment="1">
      <alignment horizontal="center" vertical="center" wrapText="1"/>
    </xf>
    <xf numFmtId="0" fontId="8" fillId="0" borderId="4" xfId="12" applyFont="1" applyBorder="1">
      <alignment horizontal="center" wrapText="1"/>
    </xf>
    <xf numFmtId="49" fontId="8" fillId="0" borderId="1" xfId="0" applyNumberFormat="1" applyFont="1" applyBorder="1" applyAlignment="1">
      <alignment horizontal="center" vertical="top" wrapText="1"/>
    </xf>
    <xf numFmtId="0" fontId="8" fillId="0" borderId="1" xfId="0" applyFont="1" applyBorder="1" applyAlignment="1">
      <alignment horizontal="left" vertical="top" wrapText="1"/>
    </xf>
    <xf numFmtId="10" fontId="8" fillId="0" borderId="1" xfId="0" applyNumberFormat="1" applyFont="1" applyBorder="1" applyAlignment="1">
      <alignment horizontal="center" vertical="top" wrapText="1"/>
    </xf>
    <xf numFmtId="0" fontId="8" fillId="0" borderId="1" xfId="0" applyNumberFormat="1" applyFont="1" applyBorder="1" applyAlignment="1">
      <alignment horizontal="center" vertical="top" wrapText="1"/>
    </xf>
    <xf numFmtId="2" fontId="8" fillId="0" borderId="1" xfId="0" applyNumberFormat="1" applyFont="1" applyBorder="1" applyAlignment="1">
      <alignment horizontal="right" vertical="top" wrapText="1"/>
    </xf>
    <xf numFmtId="49" fontId="8" fillId="0" borderId="4" xfId="0" applyNumberFormat="1" applyFont="1" applyBorder="1" applyAlignment="1">
      <alignment horizontal="center" vertical="top" wrapText="1"/>
    </xf>
    <xf numFmtId="0" fontId="8" fillId="0" borderId="4" xfId="0" applyFont="1" applyBorder="1" applyAlignment="1">
      <alignment horizontal="left" vertical="top" wrapText="1"/>
    </xf>
    <xf numFmtId="10" fontId="8" fillId="0" borderId="4" xfId="0" applyNumberFormat="1" applyFont="1" applyBorder="1" applyAlignment="1">
      <alignment horizontal="center" vertical="top" wrapText="1"/>
    </xf>
    <xf numFmtId="0" fontId="8" fillId="0" borderId="4" xfId="0" applyNumberFormat="1" applyFont="1" applyBorder="1" applyAlignment="1">
      <alignment horizontal="center" vertical="top" wrapText="1"/>
    </xf>
    <xf numFmtId="2" fontId="8" fillId="0" borderId="4" xfId="0" applyNumberFormat="1" applyFont="1" applyBorder="1" applyAlignment="1">
      <alignment horizontal="right" vertical="top" wrapText="1"/>
    </xf>
    <xf numFmtId="2" fontId="9" fillId="0" borderId="4" xfId="0" applyNumberFormat="1" applyFont="1" applyBorder="1" applyAlignment="1">
      <alignment horizontal="right" vertical="top" wrapText="1"/>
    </xf>
    <xf numFmtId="2" fontId="8" fillId="0" borderId="1" xfId="5" applyNumberFormat="1" applyFont="1" applyBorder="1" applyAlignment="1">
      <alignment horizontal="right" vertical="top" wrapText="1"/>
    </xf>
    <xf numFmtId="2" fontId="9" fillId="0" borderId="1" xfId="5" applyNumberFormat="1" applyFont="1" applyBorder="1" applyAlignment="1">
      <alignment horizontal="right" vertical="top" wrapText="1"/>
    </xf>
    <xf numFmtId="0" fontId="16" fillId="0" borderId="0" xfId="0" applyFont="1" applyAlignment="1">
      <alignment vertical="top"/>
    </xf>
    <xf numFmtId="49" fontId="16" fillId="0" borderId="0" xfId="0" applyNumberFormat="1" applyFont="1" applyAlignment="1">
      <alignment vertical="top"/>
    </xf>
    <xf numFmtId="0" fontId="17" fillId="0" borderId="0" xfId="0" applyFont="1"/>
    <xf numFmtId="0" fontId="11" fillId="0" borderId="0" xfId="0" applyFont="1"/>
    <xf numFmtId="0" fontId="17" fillId="0" borderId="0" xfId="0" applyFont="1" applyAlignment="1">
      <alignment horizontal="right"/>
    </xf>
    <xf numFmtId="0" fontId="17" fillId="0" borderId="0" xfId="0" applyFont="1" applyAlignment="1">
      <alignment horizontal="left" vertical="top"/>
    </xf>
    <xf numFmtId="0" fontId="17" fillId="0" borderId="0" xfId="0" applyFont="1" applyAlignment="1">
      <alignment wrapText="1"/>
    </xf>
    <xf numFmtId="0" fontId="17" fillId="0" borderId="0" xfId="0" applyFont="1" applyAlignment="1">
      <alignment horizontal="left"/>
    </xf>
    <xf numFmtId="0" fontId="17" fillId="0" borderId="0" xfId="0" applyFont="1" applyAlignment="1"/>
    <xf numFmtId="0" fontId="19" fillId="0" borderId="0" xfId="0" applyFont="1"/>
    <xf numFmtId="49" fontId="17" fillId="0" borderId="0" xfId="0" applyNumberFormat="1" applyFont="1" applyAlignment="1">
      <alignment horizontal="left" vertical="top" wrapText="1"/>
    </xf>
    <xf numFmtId="0" fontId="17" fillId="0" borderId="0" xfId="0" applyFont="1" applyAlignment="1">
      <alignment horizontal="right" vertical="top" wrapText="1"/>
    </xf>
    <xf numFmtId="0" fontId="17" fillId="0" borderId="0" xfId="0" applyFont="1" applyAlignment="1">
      <alignment horizontal="right" vertical="top"/>
    </xf>
    <xf numFmtId="0" fontId="17" fillId="0" borderId="0" xfId="0" applyFont="1" applyAlignment="1">
      <alignment horizontal="center" vertical="top" wrapText="1"/>
    </xf>
    <xf numFmtId="0" fontId="17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top"/>
    </xf>
    <xf numFmtId="0" fontId="17" fillId="0" borderId="0" xfId="0" applyFont="1" applyAlignment="1">
      <alignment vertical="top"/>
    </xf>
    <xf numFmtId="0" fontId="1" fillId="0" borderId="0" xfId="0" applyFont="1"/>
    <xf numFmtId="0" fontId="17" fillId="0" borderId="0" xfId="0" applyFont="1" applyAlignment="1">
      <alignment horizontal="center" vertical="top" wrapText="1"/>
    </xf>
    <xf numFmtId="0" fontId="11" fillId="0" borderId="0" xfId="0" applyFont="1" applyAlignment="1"/>
    <xf numFmtId="0" fontId="18" fillId="0" borderId="0" xfId="0" applyFont="1" applyAlignment="1">
      <alignment horizontal="center" vertical="top" wrapText="1"/>
    </xf>
    <xf numFmtId="0" fontId="17" fillId="0" borderId="0" xfId="0" applyFont="1" applyAlignment="1">
      <alignment vertical="top" wrapText="1"/>
    </xf>
    <xf numFmtId="0" fontId="17" fillId="0" borderId="0" xfId="0" applyFont="1" applyAlignment="1"/>
    <xf numFmtId="0" fontId="17" fillId="0" borderId="0" xfId="0" applyFont="1" applyAlignment="1">
      <alignment horizontal="left" vertical="top" wrapText="1"/>
    </xf>
    <xf numFmtId="0" fontId="8" fillId="0" borderId="4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1" xfId="5" applyFont="1" applyBorder="1" applyAlignment="1">
      <alignment horizontal="left" vertical="top" wrapText="1"/>
    </xf>
    <xf numFmtId="0" fontId="0" fillId="0" borderId="1" xfId="0" applyFont="1" applyBorder="1" applyAlignment="1">
      <alignment horizontal="left" vertical="top" wrapText="1"/>
    </xf>
    <xf numFmtId="0" fontId="9" fillId="0" borderId="1" xfId="5" applyFont="1" applyBorder="1" applyAlignment="1">
      <alignment horizontal="left" vertical="top" wrapText="1"/>
    </xf>
    <xf numFmtId="0" fontId="12" fillId="0" borderId="1" xfId="0" applyFont="1" applyBorder="1" applyAlignment="1">
      <alignment horizontal="left" vertical="top" wrapText="1"/>
    </xf>
    <xf numFmtId="49" fontId="13" fillId="0" borderId="1" xfId="0" applyNumberFormat="1" applyFont="1" applyBorder="1" applyAlignment="1">
      <alignment horizontal="left" vertical="top" wrapText="1"/>
    </xf>
    <xf numFmtId="0" fontId="14" fillId="0" borderId="1" xfId="0" applyFont="1" applyBorder="1" applyAlignment="1">
      <alignment horizontal="left" vertical="top" wrapText="1"/>
    </xf>
    <xf numFmtId="0" fontId="16" fillId="0" borderId="0" xfId="0" applyFont="1" applyAlignment="1">
      <alignment horizontal="right" vertical="top"/>
    </xf>
    <xf numFmtId="0" fontId="17" fillId="0" borderId="0" xfId="0" applyFont="1" applyAlignment="1">
      <alignment horizontal="right" vertical="top"/>
    </xf>
    <xf numFmtId="0" fontId="7" fillId="0" borderId="0" xfId="21" applyFont="1">
      <alignment horizontal="center"/>
    </xf>
    <xf numFmtId="0" fontId="8" fillId="0" borderId="0" xfId="0" applyFont="1" applyAlignment="1">
      <alignment horizontal="center"/>
    </xf>
    <xf numFmtId="0" fontId="10" fillId="0" borderId="0" xfId="21" applyFont="1" applyBorder="1" applyAlignment="1">
      <alignment horizontal="left" vertical="top" wrapText="1"/>
    </xf>
    <xf numFmtId="0" fontId="17" fillId="0" borderId="0" xfId="0" applyFont="1" applyAlignment="1">
      <alignment wrapText="1"/>
    </xf>
    <xf numFmtId="49" fontId="9" fillId="0" borderId="4" xfId="0" applyNumberFormat="1" applyFont="1" applyBorder="1" applyAlignment="1">
      <alignment horizontal="left" vertical="top" wrapText="1"/>
    </xf>
    <xf numFmtId="0" fontId="12" fillId="0" borderId="4" xfId="0" applyFont="1" applyBorder="1" applyAlignment="1">
      <alignment horizontal="left" vertical="top" wrapText="1"/>
    </xf>
    <xf numFmtId="0" fontId="8" fillId="0" borderId="0" xfId="21" applyFont="1" applyBorder="1" applyAlignment="1">
      <alignment horizontal="left" wrapText="1"/>
    </xf>
    <xf numFmtId="0" fontId="8" fillId="0" borderId="3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</cellXfs>
  <cellStyles count="24">
    <cellStyle name="Акт" xfId="1"/>
    <cellStyle name="АктМТСН" xfId="2"/>
    <cellStyle name="ВедРесурсов" xfId="3"/>
    <cellStyle name="ВедРесурсовАкт" xfId="4"/>
    <cellStyle name="Итоги" xfId="5"/>
    <cellStyle name="ИтогоАктБазЦ" xfId="6"/>
    <cellStyle name="ИтогоАктБИМ" xfId="7"/>
    <cellStyle name="ИтогоАктРесМет" xfId="8"/>
    <cellStyle name="ИтогоБазЦ" xfId="9"/>
    <cellStyle name="ИтогоБИМ" xfId="10"/>
    <cellStyle name="ИтогоРесМет" xfId="11"/>
    <cellStyle name="ЛокСмета" xfId="12"/>
    <cellStyle name="ЛокСмМТСН" xfId="13"/>
    <cellStyle name="М29" xfId="14"/>
    <cellStyle name="ОбСмета" xfId="15"/>
    <cellStyle name="Обычный" xfId="0" builtinId="0"/>
    <cellStyle name="Параметр" xfId="16"/>
    <cellStyle name="ПеременныеСметы" xfId="17"/>
    <cellStyle name="РесСмета" xfId="18"/>
    <cellStyle name="СводкаСтоимРаб" xfId="19"/>
    <cellStyle name="СводРасч" xfId="20"/>
    <cellStyle name="Титул" xfId="21"/>
    <cellStyle name="Хвост" xfId="22"/>
    <cellStyle name="Экспертиза" xfId="2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3.xml"/><Relationship Id="rId4" Type="http://schemas.openxmlformats.org/officeDocument/2006/relationships/externalLink" Target="externalLinks/externalLink2.xml"/><Relationship Id="rId9" Type="http://schemas.openxmlformats.org/officeDocument/2006/relationships/calcChain" Target="calcChain.xml"/></Relationships>
</file>

<file path=xl/ctrlProps/ctrlProp1.xml><?xml version="1.0" encoding="utf-8"?>
<formControlPr xmlns="http://schemas.microsoft.com/office/spreadsheetml/2009/9/main" objectType="Button" lockText="1"/>
</file>

<file path=xl/ctrlProps/ctrlProp2.xml><?xml version="1.0" encoding="utf-8"?>
<formControlPr xmlns="http://schemas.microsoft.com/office/spreadsheetml/2009/9/main" objectType="Button" lockText="1"/>
</file>

<file path=xl/ctrlProps/ctrlProp3.xml><?xml version="1.0" encoding="utf-8"?>
<formControlPr xmlns="http://schemas.microsoft.com/office/spreadsheetml/2009/9/main" objectType="Button" lockText="1"/>
</file>

<file path=xl/ctrlProps/ctrlProp4.xml><?xml version="1.0" encoding="utf-8"?>
<formControlPr xmlns="http://schemas.microsoft.com/office/spreadsheetml/2009/9/main" objectType="Button" lockText="1"/>
</file>

<file path=xl/ctrlProps/ctrlProp5.xml><?xml version="1.0" encoding="utf-8"?>
<formControlPr xmlns="http://schemas.microsoft.com/office/spreadsheetml/2009/9/main" objectType="Button" lockText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19050</xdr:colOff>
          <xdr:row>20</xdr:row>
          <xdr:rowOff>895350</xdr:rowOff>
        </xdr:from>
        <xdr:to>
          <xdr:col>1</xdr:col>
          <xdr:colOff>1152525</xdr:colOff>
          <xdr:row>20</xdr:row>
          <xdr:rowOff>1085850</xdr:rowOff>
        </xdr:to>
        <xdr:sp macro="" textlink="">
          <xdr:nvSpPr>
            <xdr:cNvPr id="1053" name="Button 29" hidden="1">
              <a:extLst>
                <a:ext uri="{63B3BB69-23CF-44E3-9099-C40C66FF867C}">
                  <a14:compatExt spid="_x0000_s105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ru-RU" sz="800" b="0" i="0" u="none" strike="noStrike" baseline="0">
                  <a:solidFill>
                    <a:srgbClr val="000000"/>
                  </a:solidFill>
                  <a:latin typeface="Arial Cyr"/>
                  <a:cs typeface="Arial Cyr"/>
                </a:rPr>
                <a:t>Обработка …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19050</xdr:colOff>
          <xdr:row>20</xdr:row>
          <xdr:rowOff>895350</xdr:rowOff>
        </xdr:from>
        <xdr:to>
          <xdr:col>1</xdr:col>
          <xdr:colOff>1152525</xdr:colOff>
          <xdr:row>20</xdr:row>
          <xdr:rowOff>1085850</xdr:rowOff>
        </xdr:to>
        <xdr:sp macro="" textlink="">
          <xdr:nvSpPr>
            <xdr:cNvPr id="1074" name="Button 50" hidden="1">
              <a:extLst>
                <a:ext uri="{63B3BB69-23CF-44E3-9099-C40C66FF867C}">
                  <a14:compatExt spid="_x0000_s107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ru-RU" sz="800" b="0" i="0" u="none" strike="noStrike" baseline="0">
                  <a:solidFill>
                    <a:srgbClr val="000000"/>
                  </a:solidFill>
                  <a:latin typeface="Arial Cyr"/>
                  <a:cs typeface="Arial Cyr"/>
                </a:rPr>
                <a:t>Обработка …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19050</xdr:colOff>
          <xdr:row>20</xdr:row>
          <xdr:rowOff>895350</xdr:rowOff>
        </xdr:from>
        <xdr:to>
          <xdr:col>1</xdr:col>
          <xdr:colOff>1152525</xdr:colOff>
          <xdr:row>20</xdr:row>
          <xdr:rowOff>1085850</xdr:rowOff>
        </xdr:to>
        <xdr:sp macro="" textlink="">
          <xdr:nvSpPr>
            <xdr:cNvPr id="1075" name="Button 51" hidden="1">
              <a:extLst>
                <a:ext uri="{63B3BB69-23CF-44E3-9099-C40C66FF867C}">
                  <a14:compatExt spid="_x0000_s107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ru-RU" sz="800" b="0" i="0" u="none" strike="noStrike" baseline="0">
                  <a:solidFill>
                    <a:srgbClr val="000000"/>
                  </a:solidFill>
                  <a:latin typeface="Arial Cyr"/>
                  <a:cs typeface="Arial Cyr"/>
                </a:rPr>
                <a:t>Обработка …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19050</xdr:colOff>
          <xdr:row>20</xdr:row>
          <xdr:rowOff>895350</xdr:rowOff>
        </xdr:from>
        <xdr:to>
          <xdr:col>1</xdr:col>
          <xdr:colOff>1152525</xdr:colOff>
          <xdr:row>20</xdr:row>
          <xdr:rowOff>1085850</xdr:rowOff>
        </xdr:to>
        <xdr:sp macro="" textlink="">
          <xdr:nvSpPr>
            <xdr:cNvPr id="1076" name="Button 52" hidden="1">
              <a:extLst>
                <a:ext uri="{63B3BB69-23CF-44E3-9099-C40C66FF867C}">
                  <a14:compatExt spid="_x0000_s107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ru-RU" sz="800" b="0" i="0" u="none" strike="noStrike" baseline="0">
                  <a:solidFill>
                    <a:srgbClr val="000000"/>
                  </a:solidFill>
                  <a:latin typeface="Arial Cyr"/>
                  <a:cs typeface="Arial Cyr"/>
                </a:rPr>
                <a:t>Обработка …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19050</xdr:colOff>
          <xdr:row>20</xdr:row>
          <xdr:rowOff>895350</xdr:rowOff>
        </xdr:from>
        <xdr:to>
          <xdr:col>1</xdr:col>
          <xdr:colOff>1152525</xdr:colOff>
          <xdr:row>20</xdr:row>
          <xdr:rowOff>1085850</xdr:rowOff>
        </xdr:to>
        <xdr:sp macro="" textlink="">
          <xdr:nvSpPr>
            <xdr:cNvPr id="1077" name="Button 53" hidden="1">
              <a:extLst>
                <a:ext uri="{63B3BB69-23CF-44E3-9099-C40C66FF867C}">
                  <a14:compatExt spid="_x0000_s107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ru-RU" sz="800" b="0" i="0" u="none" strike="noStrike" baseline="0">
                  <a:solidFill>
                    <a:srgbClr val="000000"/>
                  </a:solidFill>
                  <a:latin typeface="Arial Cyr"/>
                  <a:cs typeface="Arial Cyr"/>
                </a:rPr>
                <a:t>Обработка …</a:t>
              </a:r>
            </a:p>
          </xdr:txBody>
        </xdr:sp>
        <xdr:clientData fPrintsWithSheet="0"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4;&#1082;&#1090;&#1103;&#1073;&#1088;&#1100;&#1089;&#1082;&#1072;&#1103;,%204-&#1069;&#1057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4;&#1082;&#1090;&#1103;&#1073;&#1088;&#1100;&#1089;&#1082;&#1072;&#1103;,2-&#1069;&#1057;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oroz_es/!&#1044;&#1086;&#1082;&#1091;&#1084;&#1077;&#1085;&#1090;&#1099;/&#1055;&#1057;&#1044;/&#1042;&#1072;&#1085;&#1080;&#1085;&#1089;&#1082;&#1080;&#1081;%20&#1052;&#1056;/&#1042;&#1072;&#1085;&#1080;&#1085;&#1086;/&#1050;&#1083;&#1091;&#1073;&#1085;&#1072;&#1103;,28-&#1069;&#1057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ои данные"/>
      <sheetName val="Вспомогательный"/>
      <sheetName val="Октябрьская, 4-ЭС"/>
    </sheetNames>
    <definedNames>
      <definedName name="Лист1.CollapseRows"/>
    </definedNames>
    <sheetDataSet>
      <sheetData sheetId="0"/>
      <sheetData sheetId="1"/>
      <sheetData sheetId="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ои данные"/>
      <sheetName val="Вспомогательный"/>
      <sheetName val="Октябрьская,2-ЭС"/>
    </sheetNames>
    <definedNames>
      <definedName name="Лист1.CollapseRows"/>
    </definedNames>
    <sheetDataSet>
      <sheetData sheetId="0"/>
      <sheetData sheetId="1"/>
      <sheetData sheetId="2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ои данные"/>
      <sheetName val="Вспомогательный"/>
      <sheetName val="Клубная,28-ЭС"/>
    </sheetNames>
    <definedNames>
      <definedName name="Лист1.CollapseRows"/>
    </definedNames>
    <sheetDataSet>
      <sheetData sheetId="0" refreshError="1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Relationship Id="rId9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1">
    <pageSetUpPr fitToPage="1"/>
  </sheetPr>
  <dimension ref="A1:AA55"/>
  <sheetViews>
    <sheetView showGridLines="0" tabSelected="1" view="pageBreakPreview" topLeftCell="A34" zoomScale="85" zoomScaleNormal="120" zoomScaleSheetLayoutView="85" workbookViewId="0">
      <selection activeCell="A40" sqref="A40:M40"/>
    </sheetView>
  </sheetViews>
  <sheetFormatPr defaultRowHeight="12.75" x14ac:dyDescent="0.2"/>
  <cols>
    <col min="1" max="1" width="5.7109375" style="1" customWidth="1"/>
    <col min="2" max="3" width="29.42578125" style="1" customWidth="1"/>
    <col min="4" max="4" width="16.85546875" style="1" customWidth="1"/>
    <col min="5" max="5" width="22.140625" style="1" customWidth="1"/>
    <col min="6" max="10" width="22.140625" style="1" hidden="1" customWidth="1"/>
    <col min="11" max="11" width="73.7109375" style="1" customWidth="1"/>
    <col min="12" max="12" width="15" style="1" hidden="1" customWidth="1"/>
    <col min="13" max="13" width="15" style="1" customWidth="1"/>
    <col min="14" max="15" width="10.85546875" style="1" hidden="1" customWidth="1"/>
    <col min="16" max="16" width="13.140625" style="1" customWidth="1"/>
    <col min="17" max="18" width="9.140625" style="1" customWidth="1"/>
    <col min="19" max="26" width="9.140625" style="1"/>
    <col min="27" max="27" width="79.28515625" style="10" customWidth="1"/>
    <col min="28" max="16384" width="9.140625" style="1"/>
  </cols>
  <sheetData>
    <row r="1" spans="1:16" x14ac:dyDescent="0.2">
      <c r="A1" s="66"/>
      <c r="B1" s="66"/>
      <c r="C1" s="66"/>
      <c r="D1" s="66"/>
      <c r="E1"/>
      <c r="F1"/>
      <c r="G1"/>
      <c r="H1"/>
      <c r="I1"/>
      <c r="J1"/>
      <c r="K1"/>
      <c r="L1"/>
      <c r="M1"/>
      <c r="N1"/>
      <c r="O1"/>
      <c r="P1" s="9" t="s">
        <v>4</v>
      </c>
    </row>
    <row r="2" spans="1:16" ht="12.75" customHeight="1" x14ac:dyDescent="0.2">
      <c r="A2" s="26"/>
      <c r="B2" s="27"/>
      <c r="C2" s="28"/>
      <c r="D2" s="29"/>
      <c r="E2" s="29"/>
      <c r="F2" s="28"/>
      <c r="G2" s="30" t="s">
        <v>4</v>
      </c>
      <c r="H2" s="28"/>
      <c r="I2" s="28"/>
      <c r="J2" s="29"/>
      <c r="K2" s="58" t="s">
        <v>44</v>
      </c>
      <c r="L2" s="58"/>
      <c r="M2" s="58"/>
      <c r="N2" s="58"/>
      <c r="O2" s="58"/>
      <c r="P2" s="58"/>
    </row>
    <row r="3" spans="1:16" x14ac:dyDescent="0.2">
      <c r="A3" s="43"/>
      <c r="B3" s="43"/>
      <c r="C3" s="28"/>
      <c r="D3" s="29"/>
      <c r="E3" s="41"/>
      <c r="F3" s="28"/>
      <c r="G3" s="28"/>
      <c r="H3" s="28"/>
      <c r="I3" s="28"/>
      <c r="J3" s="29"/>
      <c r="K3" s="59" t="s">
        <v>58</v>
      </c>
      <c r="L3" s="59"/>
      <c r="M3" s="59"/>
      <c r="N3" s="59"/>
      <c r="O3" s="59"/>
      <c r="P3" s="59"/>
    </row>
    <row r="4" spans="1:16" x14ac:dyDescent="0.2">
      <c r="A4" s="43"/>
      <c r="B4" s="43"/>
      <c r="C4" s="28"/>
      <c r="D4" s="29"/>
      <c r="E4" s="42"/>
      <c r="F4" s="28"/>
      <c r="G4" s="28"/>
      <c r="H4" s="28"/>
      <c r="I4" s="28"/>
      <c r="J4" s="29"/>
      <c r="K4" s="43"/>
      <c r="L4" s="30"/>
      <c r="M4" s="42"/>
      <c r="N4" s="42"/>
      <c r="O4" s="42"/>
      <c r="P4" s="38"/>
    </row>
    <row r="5" spans="1:16" x14ac:dyDescent="0.2">
      <c r="A5" s="43"/>
      <c r="B5" s="43"/>
      <c r="C5" s="28"/>
      <c r="D5" s="42"/>
      <c r="E5" s="28"/>
      <c r="F5" s="28"/>
      <c r="G5" s="28"/>
      <c r="H5" s="28"/>
      <c r="I5" s="28"/>
      <c r="J5" s="29"/>
      <c r="K5" s="43"/>
      <c r="L5" s="30"/>
      <c r="M5" s="29"/>
      <c r="N5" s="29"/>
      <c r="O5" s="29"/>
      <c r="P5" s="38" t="s">
        <v>59</v>
      </c>
    </row>
    <row r="6" spans="1:16" x14ac:dyDescent="0.2">
      <c r="A6" s="43"/>
      <c r="B6" s="43"/>
      <c r="C6" s="28"/>
      <c r="D6" s="31"/>
      <c r="E6" s="28"/>
      <c r="F6" s="28"/>
      <c r="G6" s="28"/>
      <c r="H6" s="28"/>
      <c r="I6" s="28"/>
      <c r="J6" s="29"/>
      <c r="K6" s="43"/>
      <c r="L6" s="30"/>
      <c r="M6" s="29"/>
      <c r="N6" s="29"/>
      <c r="O6" s="29"/>
      <c r="P6" s="38" t="s">
        <v>60</v>
      </c>
    </row>
    <row r="7" spans="1:16" ht="12.75" customHeight="1" x14ac:dyDescent="0.2">
      <c r="A7" s="31"/>
      <c r="B7" s="28"/>
      <c r="C7" s="28"/>
      <c r="D7" s="42"/>
      <c r="E7" s="28"/>
      <c r="F7" s="28"/>
      <c r="G7" s="28"/>
      <c r="H7" s="28"/>
      <c r="I7" s="28"/>
      <c r="J7" s="29"/>
      <c r="K7" s="29"/>
      <c r="L7" s="29"/>
      <c r="M7" s="29"/>
      <c r="N7" s="29"/>
      <c r="O7" s="29"/>
      <c r="P7" s="29"/>
    </row>
    <row r="8" spans="1:16" x14ac:dyDescent="0.2">
      <c r="A8" s="31"/>
      <c r="B8" s="28"/>
      <c r="C8" s="28"/>
      <c r="D8" s="31"/>
      <c r="E8" s="28"/>
      <c r="F8" s="28"/>
      <c r="G8" s="28"/>
      <c r="H8" s="28"/>
      <c r="I8" s="28"/>
      <c r="J8" s="29"/>
      <c r="K8" s="29"/>
      <c r="L8" s="29"/>
      <c r="M8" s="29"/>
      <c r="N8" s="29"/>
      <c r="O8" s="29"/>
      <c r="P8" s="29"/>
    </row>
    <row r="9" spans="1:16" x14ac:dyDescent="0.2">
      <c r="A9" s="31"/>
      <c r="B9" s="28"/>
      <c r="C9" s="28"/>
      <c r="D9" s="31"/>
      <c r="E9" s="28"/>
      <c r="F9" s="28"/>
      <c r="G9" s="28"/>
      <c r="H9" s="28"/>
      <c r="I9" s="28"/>
      <c r="J9" s="29"/>
      <c r="K9" s="29"/>
      <c r="L9" s="29"/>
      <c r="M9" s="29"/>
      <c r="N9" s="29"/>
      <c r="O9" s="29"/>
      <c r="P9" s="29"/>
    </row>
    <row r="10" spans="1:16" ht="15.75" x14ac:dyDescent="0.25">
      <c r="A10" s="60" t="s">
        <v>45</v>
      </c>
      <c r="B10" s="60"/>
      <c r="C10" s="60"/>
      <c r="D10" s="60"/>
      <c r="E10" s="60"/>
      <c r="F10" s="60"/>
      <c r="G10" s="60"/>
      <c r="H10" s="60"/>
      <c r="I10" s="60"/>
      <c r="J10" s="60"/>
      <c r="K10" s="60"/>
      <c r="L10" s="60"/>
      <c r="M10" s="60"/>
      <c r="N10" s="60"/>
      <c r="O10" s="60"/>
      <c r="P10" s="60"/>
    </row>
    <row r="11" spans="1:16" x14ac:dyDescent="0.2">
      <c r="A11" s="61" t="s">
        <v>1</v>
      </c>
      <c r="B11" s="61"/>
      <c r="C11" s="61"/>
      <c r="D11" s="61"/>
      <c r="E11" s="61"/>
      <c r="F11" s="61"/>
      <c r="G11" s="61"/>
      <c r="H11" s="61"/>
      <c r="I11" s="61"/>
      <c r="J11" s="61"/>
      <c r="K11" s="61"/>
      <c r="L11" s="61"/>
      <c r="M11" s="61"/>
      <c r="N11" s="61"/>
      <c r="O11" s="61"/>
      <c r="P11" s="61"/>
    </row>
    <row r="12" spans="1:16" x14ac:dyDescent="0.2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</row>
    <row r="13" spans="1:16" x14ac:dyDescent="0.2">
      <c r="A13" s="49" t="s">
        <v>46</v>
      </c>
      <c r="B13" s="49"/>
      <c r="C13" s="49"/>
      <c r="D13" s="49"/>
      <c r="E13" s="49"/>
      <c r="F13" s="49"/>
      <c r="G13" s="49"/>
      <c r="H13" s="49"/>
      <c r="I13" s="49"/>
      <c r="J13" s="49"/>
      <c r="K13" s="49"/>
      <c r="L13" s="29"/>
      <c r="M13" s="29"/>
      <c r="N13" s="29"/>
      <c r="O13" s="29"/>
      <c r="P13" s="29"/>
    </row>
    <row r="14" spans="1:16" x14ac:dyDescent="0.2">
      <c r="A14" s="63" t="s">
        <v>47</v>
      </c>
      <c r="B14" s="63"/>
      <c r="C14" s="32"/>
      <c r="D14" s="33"/>
      <c r="E14" s="28"/>
      <c r="F14" s="28"/>
      <c r="G14" s="28"/>
      <c r="H14" s="28"/>
      <c r="I14" s="28"/>
      <c r="J14" s="29"/>
      <c r="K14" s="29" t="s">
        <v>48</v>
      </c>
      <c r="L14" s="29"/>
      <c r="M14" s="29"/>
      <c r="N14" s="29"/>
      <c r="O14" s="29"/>
      <c r="P14" s="29"/>
    </row>
    <row r="15" spans="1:16" x14ac:dyDescent="0.2">
      <c r="A15" s="48" t="s">
        <v>49</v>
      </c>
      <c r="B15" s="48"/>
      <c r="C15" s="32"/>
      <c r="D15" s="33"/>
      <c r="E15" s="28"/>
      <c r="F15" s="28"/>
      <c r="G15" s="28"/>
      <c r="H15" s="28"/>
      <c r="I15" s="28"/>
      <c r="J15" s="29"/>
      <c r="K15" s="29"/>
      <c r="L15" s="29"/>
      <c r="M15" s="29"/>
      <c r="N15" s="29"/>
      <c r="O15" s="29"/>
      <c r="P15" s="29"/>
    </row>
    <row r="16" spans="1:16" x14ac:dyDescent="0.2">
      <c r="A16" s="48" t="s">
        <v>50</v>
      </c>
      <c r="B16" s="48"/>
      <c r="C16" s="48"/>
      <c r="D16" s="34"/>
      <c r="E16" s="28"/>
      <c r="F16" s="28"/>
      <c r="G16" s="28"/>
      <c r="H16" s="28"/>
      <c r="I16" s="28"/>
      <c r="J16" s="29"/>
      <c r="K16" s="29"/>
      <c r="L16" s="29"/>
      <c r="M16" s="29"/>
      <c r="N16" s="29"/>
      <c r="O16" s="29"/>
      <c r="P16" s="29"/>
    </row>
    <row r="17" spans="1:27" x14ac:dyDescent="0.2">
      <c r="A17" s="49" t="s">
        <v>51</v>
      </c>
      <c r="B17" s="49"/>
      <c r="C17" s="49"/>
      <c r="D17" s="49"/>
      <c r="E17" s="49"/>
      <c r="F17" s="49"/>
      <c r="G17" s="49"/>
      <c r="H17" s="49"/>
      <c r="I17" s="49"/>
      <c r="J17" s="49"/>
      <c r="K17" s="49"/>
      <c r="L17" s="29"/>
      <c r="M17" s="29"/>
      <c r="N17" s="29"/>
      <c r="O17" s="29"/>
      <c r="P17" s="29"/>
    </row>
    <row r="18" spans="1:27" x14ac:dyDescent="0.2">
      <c r="A18" s="49" t="s">
        <v>52</v>
      </c>
      <c r="B18" s="49"/>
      <c r="C18" s="49"/>
      <c r="D18" s="49"/>
      <c r="E18" s="49"/>
      <c r="F18" s="49"/>
      <c r="G18" s="28"/>
      <c r="H18" s="28"/>
      <c r="I18" s="28"/>
      <c r="J18" s="29"/>
      <c r="K18" s="29"/>
      <c r="L18" s="29"/>
      <c r="M18" s="29"/>
      <c r="N18" s="29"/>
      <c r="O18" s="29"/>
      <c r="P18" s="29"/>
    </row>
    <row r="19" spans="1:27" x14ac:dyDescent="0.2">
      <c r="A19" s="2"/>
      <c r="B19" s="2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4"/>
    </row>
    <row r="20" spans="1:27" s="6" customFormat="1" ht="22.5" customHeight="1" x14ac:dyDescent="0.2">
      <c r="A20" s="50" t="s">
        <v>0</v>
      </c>
      <c r="B20" s="50" t="s">
        <v>2</v>
      </c>
      <c r="C20" s="50" t="s">
        <v>3</v>
      </c>
      <c r="D20" s="50" t="s">
        <v>5</v>
      </c>
      <c r="E20" s="50" t="s">
        <v>53</v>
      </c>
      <c r="F20" s="5"/>
      <c r="G20" s="5"/>
      <c r="H20" s="5"/>
      <c r="I20" s="5"/>
      <c r="J20" s="5"/>
      <c r="K20" s="50" t="s">
        <v>54</v>
      </c>
      <c r="L20" s="5"/>
      <c r="M20" s="50" t="s">
        <v>55</v>
      </c>
      <c r="N20" s="67" t="s">
        <v>9</v>
      </c>
      <c r="O20" s="68"/>
      <c r="P20" s="69"/>
    </row>
    <row r="21" spans="1:27" s="6" customFormat="1" ht="87.75" customHeight="1" x14ac:dyDescent="0.2">
      <c r="A21" s="51"/>
      <c r="B21" s="51"/>
      <c r="C21" s="51"/>
      <c r="D21" s="51"/>
      <c r="E21" s="51"/>
      <c r="F21" s="5"/>
      <c r="G21" s="5"/>
      <c r="H21" s="5"/>
      <c r="I21" s="5"/>
      <c r="J21" s="5"/>
      <c r="K21" s="51"/>
      <c r="L21" s="5"/>
      <c r="M21" s="51"/>
      <c r="N21" s="11" t="s">
        <v>6</v>
      </c>
      <c r="O21" s="11" t="s">
        <v>7</v>
      </c>
      <c r="P21" s="11" t="s">
        <v>8</v>
      </c>
    </row>
    <row r="22" spans="1:27" x14ac:dyDescent="0.2">
      <c r="A22" s="12">
        <v>1</v>
      </c>
      <c r="B22" s="12">
        <v>2</v>
      </c>
      <c r="C22" s="12">
        <v>3</v>
      </c>
      <c r="D22" s="12">
        <v>4</v>
      </c>
      <c r="E22" s="12">
        <v>5</v>
      </c>
      <c r="F22" s="12"/>
      <c r="G22" s="12"/>
      <c r="H22" s="12"/>
      <c r="I22" s="12"/>
      <c r="J22" s="12"/>
      <c r="K22" s="12">
        <v>6</v>
      </c>
      <c r="L22" s="12"/>
      <c r="M22" s="12">
        <v>7</v>
      </c>
      <c r="N22" s="12">
        <v>5</v>
      </c>
      <c r="O22" s="12">
        <v>6</v>
      </c>
      <c r="P22" s="12">
        <v>8</v>
      </c>
    </row>
    <row r="23" spans="1:27" s="7" customFormat="1" ht="21" customHeight="1" x14ac:dyDescent="0.2">
      <c r="A23" s="56" t="s">
        <v>10</v>
      </c>
      <c r="B23" s="57"/>
      <c r="C23" s="57"/>
      <c r="D23" s="57"/>
      <c r="E23" s="57"/>
      <c r="F23" s="57"/>
      <c r="G23" s="57"/>
      <c r="H23" s="57"/>
      <c r="I23" s="57"/>
      <c r="J23" s="57"/>
      <c r="K23" s="57"/>
      <c r="L23" s="57"/>
      <c r="M23" s="57"/>
      <c r="N23" s="57"/>
      <c r="O23" s="57"/>
      <c r="P23" s="57"/>
    </row>
    <row r="24" spans="1:27" s="8" customFormat="1" ht="89.25" x14ac:dyDescent="0.2">
      <c r="A24" s="18">
        <v>1</v>
      </c>
      <c r="B24" s="19" t="s">
        <v>11</v>
      </c>
      <c r="C24" s="19" t="s">
        <v>12</v>
      </c>
      <c r="D24" s="20" t="str">
        <f ca="1">IF(INDIRECT("H"&amp;ROW())="",INDIRECT("E"&amp;ROW()),"(" &amp; INDIRECT("H"&amp;ROW())&amp;")")&amp;IF(INDIRECT("F"&amp;ROW())="0", " * 0", IF(INDIRECT("F"&amp;ROW())="", IF(INDIRECT("I"&amp;ROW())=""," "," * "&amp;INDIRECT("I"&amp;ROW())), " * "&amp;INDIRECT("F"&amp;ROW())))&amp;IF(INDIRECT("G"&amp;ROW())="", " ", " * "&amp;INDIRECT("G"&amp;ROW()))</f>
        <v xml:space="preserve">(1915,00/1000) * 1200 </v>
      </c>
      <c r="E24" s="21">
        <f>IF( 1.915 = "","0",1.915)</f>
        <v>1.915</v>
      </c>
      <c r="F24" s="21" t="str">
        <f ca="1">IF(INDIRECT("J" &amp; ROW())="текущие цены", IF(INDIRECT("G" &amp; ROW())="", "0", "0"), IF(INDIRECT("G" &amp; ROW())="", "1200","1200"))</f>
        <v>1200</v>
      </c>
      <c r="G24" s="21"/>
      <c r="H24" s="21" t="s">
        <v>13</v>
      </c>
      <c r="I24" s="21"/>
      <c r="J24" s="21" t="s">
        <v>14</v>
      </c>
      <c r="K24" s="21"/>
      <c r="L24" s="21">
        <v>1</v>
      </c>
      <c r="M24" s="21" t="s">
        <v>15</v>
      </c>
      <c r="N24" s="22">
        <f ca="1">IF(ISNUMBER(INDIRECT("P" &amp; ROW())), INDIRECT("P" &amp; ROW())*0.4, " ")</f>
        <v>919.2</v>
      </c>
      <c r="O24" s="22">
        <f ca="1">IF(ISNUMBER(INDIRECT("P" &amp; ROW())), INDIRECT("P" &amp; ROW())*0.6, " ")</f>
        <v>1378.8</v>
      </c>
      <c r="P24" s="22">
        <f ca="1">IF(INDIRECT("J" &amp; ROW())="текущие цены", 0, 2298)</f>
        <v>2298</v>
      </c>
      <c r="Q24" s="7"/>
      <c r="R24" s="7"/>
      <c r="S24" s="7"/>
      <c r="T24" s="7"/>
      <c r="U24" s="7"/>
      <c r="AA24" s="7"/>
    </row>
    <row r="25" spans="1:27" x14ac:dyDescent="0.2">
      <c r="A25" s="64" t="s">
        <v>16</v>
      </c>
      <c r="B25" s="65"/>
      <c r="C25" s="65"/>
      <c r="D25" s="65"/>
      <c r="E25" s="65"/>
      <c r="F25" s="65"/>
      <c r="G25" s="65"/>
      <c r="H25" s="65"/>
      <c r="I25" s="65"/>
      <c r="J25" s="65"/>
      <c r="K25" s="65"/>
      <c r="L25" s="65"/>
      <c r="M25" s="65"/>
      <c r="N25" s="23">
        <f ca="1">IF(ISNUMBER(INDIRECT("P" &amp; ROW())), INDIRECT("P" &amp; ROW()) * 0.4, " ")</f>
        <v>3603.2000000000003</v>
      </c>
      <c r="O25" s="23">
        <f ca="1">IF(ISNUMBER(INDIRECT("P" &amp; ROW())), INDIRECT("P" &amp; ROW()) * 0.6, " ")</f>
        <v>5404.8</v>
      </c>
      <c r="P25" s="23">
        <v>9008</v>
      </c>
      <c r="Q25" s="7"/>
      <c r="R25" s="7"/>
      <c r="S25" s="7"/>
      <c r="T25" s="7"/>
      <c r="U25" s="7"/>
    </row>
    <row r="26" spans="1:27" ht="21" customHeight="1" x14ac:dyDescent="0.2">
      <c r="A26" s="56" t="s">
        <v>17</v>
      </c>
      <c r="B26" s="57"/>
      <c r="C26" s="57"/>
      <c r="D26" s="57"/>
      <c r="E26" s="57"/>
      <c r="F26" s="57"/>
      <c r="G26" s="57"/>
      <c r="H26" s="57"/>
      <c r="I26" s="57"/>
      <c r="J26" s="57"/>
      <c r="K26" s="57"/>
      <c r="L26" s="57"/>
      <c r="M26" s="57"/>
      <c r="N26" s="57"/>
      <c r="O26" s="57"/>
      <c r="P26" s="57"/>
      <c r="Q26" s="7"/>
      <c r="R26" s="7"/>
      <c r="S26" s="7"/>
      <c r="T26" s="7"/>
      <c r="U26" s="7"/>
    </row>
    <row r="27" spans="1:27" ht="76.5" x14ac:dyDescent="0.2">
      <c r="A27" s="13">
        <v>2</v>
      </c>
      <c r="B27" s="14" t="s">
        <v>18</v>
      </c>
      <c r="C27" s="14" t="s">
        <v>19</v>
      </c>
      <c r="D27" s="15" t="str">
        <f ca="1">IF(INDIRECT("H"&amp;ROW())="",INDIRECT("E"&amp;ROW()),"(" &amp; INDIRECT("H"&amp;ROW())&amp;")")&amp;IF(INDIRECT("F"&amp;ROW())="0", " * 0", IF(INDIRECT("F"&amp;ROW())="", IF(INDIRECT("I"&amp;ROW())=""," "," * "&amp;INDIRECT("I"&amp;ROW())), " * "&amp;INDIRECT("F"&amp;ROW())))&amp;IF(INDIRECT("G"&amp;ROW())="", " ", " * "&amp;INDIRECT("G"&amp;ROW()))</f>
        <v>1 * 135000 * 0,5*0,04*1,1</v>
      </c>
      <c r="E27" s="16">
        <f>IF( 1 = "","0",1)</f>
        <v>1</v>
      </c>
      <c r="F27" s="16" t="str">
        <f ca="1">IF(INDIRECT("J" &amp; ROW())="текущие цены", IF(INDIRECT("G" &amp; ROW())="", "0", "0"), IF(INDIRECT("G" &amp; ROW())="", "2970","135000"))</f>
        <v>135000</v>
      </c>
      <c r="G27" s="16" t="s">
        <v>20</v>
      </c>
      <c r="H27" s="16"/>
      <c r="I27" s="16"/>
      <c r="J27" s="16" t="s">
        <v>14</v>
      </c>
      <c r="K27" s="16" t="s">
        <v>21</v>
      </c>
      <c r="L27" s="16">
        <v>2</v>
      </c>
      <c r="M27" s="16" t="s">
        <v>22</v>
      </c>
      <c r="N27" s="17">
        <f ca="1">IF(ISNUMBER(INDIRECT("P" &amp; ROW())), INDIRECT("P" &amp; ROW())*0.4, " ")</f>
        <v>1188</v>
      </c>
      <c r="O27" s="17">
        <f ca="1">IF(ISNUMBER(INDIRECT("P" &amp; ROW())), INDIRECT("P" &amp; ROW())*0.6, " ")</f>
        <v>1782</v>
      </c>
      <c r="P27" s="17">
        <f ca="1">IF(INDIRECT("J" &amp; ROW())="текущие цены", 0, 2970)</f>
        <v>2970</v>
      </c>
      <c r="Q27" s="7"/>
      <c r="R27" s="7"/>
      <c r="S27" s="7"/>
      <c r="T27" s="7"/>
      <c r="U27" s="7"/>
    </row>
    <row r="28" spans="1:27" ht="76.5" x14ac:dyDescent="0.2">
      <c r="A28" s="18">
        <v>3</v>
      </c>
      <c r="B28" s="19" t="s">
        <v>18</v>
      </c>
      <c r="C28" s="19" t="s">
        <v>23</v>
      </c>
      <c r="D28" s="20" t="str">
        <f ca="1">IF(INDIRECT("H"&amp;ROW())="",INDIRECT("E"&amp;ROW()),"(" &amp; INDIRECT("H"&amp;ROW())&amp;")")&amp;IF(INDIRECT("F"&amp;ROW())="0", " * 0", IF(INDIRECT("F"&amp;ROW())="", IF(INDIRECT("I"&amp;ROW())=""," "," * "&amp;INDIRECT("I"&amp;ROW())), " * "&amp;INDIRECT("F"&amp;ROW())))&amp;IF(INDIRECT("G"&amp;ROW())="", " ", " * "&amp;INDIRECT("G"&amp;ROW()))</f>
        <v>7510 * 10 * 0,5*0,04*1,1</v>
      </c>
      <c r="E28" s="21">
        <f>IF( 7510 = "","0",7510)</f>
        <v>7510</v>
      </c>
      <c r="F28" s="21" t="str">
        <f ca="1">IF(INDIRECT("J" &amp; ROW())="текущие цены", IF(INDIRECT("G" &amp; ROW())="", "0", "0"), IF(INDIRECT("G" &amp; ROW())="", "0.22","10"))</f>
        <v>10</v>
      </c>
      <c r="G28" s="21" t="s">
        <v>20</v>
      </c>
      <c r="H28" s="21"/>
      <c r="I28" s="21"/>
      <c r="J28" s="21" t="s">
        <v>14</v>
      </c>
      <c r="K28" s="21" t="s">
        <v>21</v>
      </c>
      <c r="L28" s="21">
        <v>2</v>
      </c>
      <c r="M28" s="21" t="s">
        <v>24</v>
      </c>
      <c r="N28" s="22">
        <f ca="1">IF(ISNUMBER(INDIRECT("P" &amp; ROW())), INDIRECT("P" &amp; ROW())*0.4, " ")</f>
        <v>660.80000000000007</v>
      </c>
      <c r="O28" s="22">
        <f ca="1">IF(ISNUMBER(INDIRECT("P" &amp; ROW())), INDIRECT("P" &amp; ROW())*0.6, " ")</f>
        <v>991.19999999999993</v>
      </c>
      <c r="P28" s="22">
        <f ca="1">IF(INDIRECT("J" &amp; ROW())="текущие цены", 0, 1652)</f>
        <v>1652</v>
      </c>
      <c r="Q28" s="7"/>
      <c r="R28" s="7"/>
      <c r="S28" s="7"/>
      <c r="T28" s="7"/>
      <c r="U28" s="7"/>
    </row>
    <row r="29" spans="1:27" x14ac:dyDescent="0.2">
      <c r="A29" s="64" t="s">
        <v>25</v>
      </c>
      <c r="B29" s="65"/>
      <c r="C29" s="65"/>
      <c r="D29" s="65"/>
      <c r="E29" s="65"/>
      <c r="F29" s="65"/>
      <c r="G29" s="65"/>
      <c r="H29" s="65"/>
      <c r="I29" s="65"/>
      <c r="J29" s="65"/>
      <c r="K29" s="65"/>
      <c r="L29" s="65"/>
      <c r="M29" s="65"/>
      <c r="N29" s="23">
        <f ca="1">IF(ISNUMBER(INDIRECT("P" &amp; ROW())), INDIRECT("P" &amp; ROW()) * 0.4, " ")</f>
        <v>7247.2000000000007</v>
      </c>
      <c r="O29" s="23">
        <f ca="1">IF(ISNUMBER(INDIRECT("P" &amp; ROW())), INDIRECT("P" &amp; ROW()) * 0.6, " ")</f>
        <v>10870.8</v>
      </c>
      <c r="P29" s="23">
        <v>18118</v>
      </c>
      <c r="Q29" s="7"/>
      <c r="R29" s="7"/>
      <c r="S29" s="7"/>
      <c r="T29" s="7"/>
      <c r="U29" s="7"/>
    </row>
    <row r="30" spans="1:27" ht="21" customHeight="1" x14ac:dyDescent="0.2">
      <c r="A30" s="56" t="s">
        <v>26</v>
      </c>
      <c r="B30" s="57"/>
      <c r="C30" s="57"/>
      <c r="D30" s="57"/>
      <c r="E30" s="57"/>
      <c r="F30" s="57"/>
      <c r="G30" s="57"/>
      <c r="H30" s="57"/>
      <c r="I30" s="57"/>
      <c r="J30" s="57"/>
      <c r="K30" s="57"/>
      <c r="L30" s="57"/>
      <c r="M30" s="57"/>
      <c r="N30" s="57"/>
      <c r="O30" s="57"/>
      <c r="P30" s="57"/>
      <c r="Q30" s="7"/>
      <c r="R30" s="7"/>
      <c r="S30" s="7"/>
      <c r="T30" s="7"/>
      <c r="U30" s="7"/>
    </row>
    <row r="31" spans="1:27" ht="102" x14ac:dyDescent="0.2">
      <c r="A31" s="13">
        <v>4</v>
      </c>
      <c r="B31" s="14" t="s">
        <v>18</v>
      </c>
      <c r="C31" s="14" t="s">
        <v>19</v>
      </c>
      <c r="D31" s="15" t="str">
        <f ca="1">IF(INDIRECT("H"&amp;ROW())="",INDIRECT("E"&amp;ROW()),"(" &amp; INDIRECT("H"&amp;ROW())&amp;")")&amp;IF(INDIRECT("F"&amp;ROW())="0", " * 0", IF(INDIRECT("F"&amp;ROW())="", IF(INDIRECT("I"&amp;ROW())=""," "," * "&amp;INDIRECT("I"&amp;ROW())), " * "&amp;INDIRECT("F"&amp;ROW())))&amp;IF(INDIRECT("G"&amp;ROW())="", " ", " * "&amp;INDIRECT("G"&amp;ROW()))</f>
        <v>1 * 135000 * 0,5*0,04*0,04*1,1</v>
      </c>
      <c r="E31" s="16">
        <f>IF( 1 = "","0",1)</f>
        <v>1</v>
      </c>
      <c r="F31" s="16" t="str">
        <f ca="1">IF(INDIRECT("J" &amp; ROW())="текущие цены", IF(INDIRECT("G" &amp; ROW())="", "0", "0"), IF(INDIRECT("G" &amp; ROW())="", "118.8","135000"))</f>
        <v>135000</v>
      </c>
      <c r="G31" s="16" t="s">
        <v>27</v>
      </c>
      <c r="H31" s="16"/>
      <c r="I31" s="16"/>
      <c r="J31" s="16" t="s">
        <v>14</v>
      </c>
      <c r="K31" s="16" t="s">
        <v>28</v>
      </c>
      <c r="L31" s="16">
        <v>3</v>
      </c>
      <c r="M31" s="16" t="s">
        <v>22</v>
      </c>
      <c r="N31" s="17">
        <f ca="1">IF(ISNUMBER(INDIRECT("P" &amp; ROW())), INDIRECT("P" &amp; ROW())*0.4, " ")</f>
        <v>47.6</v>
      </c>
      <c r="O31" s="17">
        <f ca="1">IF(ISNUMBER(INDIRECT("P" &amp; ROW())), INDIRECT("P" &amp; ROW())*0.6, " ")</f>
        <v>71.399999999999991</v>
      </c>
      <c r="P31" s="17">
        <f ca="1">IF(INDIRECT("J" &amp; ROW())="текущие цены", 0, 119)</f>
        <v>119</v>
      </c>
      <c r="Q31" s="7"/>
      <c r="R31" s="7"/>
      <c r="S31" s="7"/>
      <c r="T31" s="7"/>
      <c r="U31" s="7"/>
    </row>
    <row r="32" spans="1:27" ht="102" x14ac:dyDescent="0.2">
      <c r="A32" s="18">
        <v>5</v>
      </c>
      <c r="B32" s="19" t="s">
        <v>18</v>
      </c>
      <c r="C32" s="19" t="s">
        <v>23</v>
      </c>
      <c r="D32" s="20" t="str">
        <f ca="1">IF(INDIRECT("H"&amp;ROW())="",INDIRECT("E"&amp;ROW()),"(" &amp; INDIRECT("H"&amp;ROW())&amp;")")&amp;IF(INDIRECT("F"&amp;ROW())="0", " * 0", IF(INDIRECT("F"&amp;ROW())="", IF(INDIRECT("I"&amp;ROW())=""," "," * "&amp;INDIRECT("I"&amp;ROW())), " * "&amp;INDIRECT("F"&amp;ROW())))&amp;IF(INDIRECT("G"&amp;ROW())="", " ", " * "&amp;INDIRECT("G"&amp;ROW()))</f>
        <v>7510 * 10 * 0,5*0,04*0,04*1,1</v>
      </c>
      <c r="E32" s="21">
        <f>IF( 7510 = "","0",7510)</f>
        <v>7510</v>
      </c>
      <c r="F32" s="21" t="str">
        <f ca="1">IF(INDIRECT("J" &amp; ROW())="текущие цены", IF(INDIRECT("G" &amp; ROW())="", "0", "0"), IF(INDIRECT("G" &amp; ROW())="", "0.01","10"))</f>
        <v>10</v>
      </c>
      <c r="G32" s="21" t="s">
        <v>27</v>
      </c>
      <c r="H32" s="21"/>
      <c r="I32" s="21"/>
      <c r="J32" s="21" t="s">
        <v>14</v>
      </c>
      <c r="K32" s="21" t="s">
        <v>28</v>
      </c>
      <c r="L32" s="21">
        <v>3</v>
      </c>
      <c r="M32" s="21" t="s">
        <v>24</v>
      </c>
      <c r="N32" s="22">
        <f ca="1">IF(ISNUMBER(INDIRECT("P" &amp; ROW())), INDIRECT("P" &amp; ROW())*0.4, " ")</f>
        <v>30</v>
      </c>
      <c r="O32" s="22">
        <f ca="1">IF(ISNUMBER(INDIRECT("P" &amp; ROW())), INDIRECT("P" &amp; ROW())*0.6, " ")</f>
        <v>45</v>
      </c>
      <c r="P32" s="22">
        <f ca="1">IF(INDIRECT("J" &amp; ROW())="текущие цены", 0, 75)</f>
        <v>75</v>
      </c>
      <c r="Q32" s="7"/>
      <c r="R32" s="7"/>
      <c r="S32" s="7"/>
      <c r="T32" s="7"/>
      <c r="U32" s="7"/>
    </row>
    <row r="33" spans="1:21" x14ac:dyDescent="0.2">
      <c r="A33" s="64" t="s">
        <v>29</v>
      </c>
      <c r="B33" s="65"/>
      <c r="C33" s="65"/>
      <c r="D33" s="65"/>
      <c r="E33" s="65"/>
      <c r="F33" s="65"/>
      <c r="G33" s="65"/>
      <c r="H33" s="65"/>
      <c r="I33" s="65"/>
      <c r="J33" s="65"/>
      <c r="K33" s="65"/>
      <c r="L33" s="65"/>
      <c r="M33" s="65"/>
      <c r="N33" s="23">
        <f ca="1">IF(ISNUMBER(INDIRECT("P" &amp; ROW())), INDIRECT("P" &amp; ROW()) * 0.4, " ")</f>
        <v>304</v>
      </c>
      <c r="O33" s="23">
        <f ca="1">IF(ISNUMBER(INDIRECT("P" &amp; ROW())), INDIRECT("P" &amp; ROW()) * 0.6, " ")</f>
        <v>456</v>
      </c>
      <c r="P33" s="23">
        <v>760</v>
      </c>
      <c r="Q33" s="7"/>
      <c r="R33" s="7"/>
      <c r="S33" s="7"/>
      <c r="T33" s="7"/>
      <c r="U33" s="7"/>
    </row>
    <row r="34" spans="1:21" ht="21" customHeight="1" x14ac:dyDescent="0.2">
      <c r="A34" s="56" t="s">
        <v>30</v>
      </c>
      <c r="B34" s="57"/>
      <c r="C34" s="57"/>
      <c r="D34" s="57"/>
      <c r="E34" s="57"/>
      <c r="F34" s="57"/>
      <c r="G34" s="57"/>
      <c r="H34" s="57"/>
      <c r="I34" s="57"/>
      <c r="J34" s="57"/>
      <c r="K34" s="57"/>
      <c r="L34" s="57"/>
      <c r="M34" s="57"/>
      <c r="N34" s="57"/>
      <c r="O34" s="57"/>
      <c r="P34" s="57"/>
      <c r="Q34" s="7"/>
      <c r="R34" s="7"/>
      <c r="S34" s="7"/>
      <c r="T34" s="7"/>
      <c r="U34" s="7"/>
    </row>
    <row r="35" spans="1:21" ht="102" x14ac:dyDescent="0.2">
      <c r="A35" s="13">
        <v>6</v>
      </c>
      <c r="B35" s="14" t="s">
        <v>18</v>
      </c>
      <c r="C35" s="14" t="s">
        <v>19</v>
      </c>
      <c r="D35" s="15" t="str">
        <f ca="1">IF(INDIRECT("H"&amp;ROW())="",INDIRECT("E"&amp;ROW()),"(" &amp; INDIRECT("H"&amp;ROW())&amp;")")&amp;IF(INDIRECT("F"&amp;ROW())="0", " * 0", IF(INDIRECT("F"&amp;ROW())="", IF(INDIRECT("I"&amp;ROW())=""," "," * "&amp;INDIRECT("I"&amp;ROW())), " * "&amp;INDIRECT("F"&amp;ROW())))&amp;IF(INDIRECT("G"&amp;ROW())="", " ", " * "&amp;INDIRECT("G"&amp;ROW()))</f>
        <v>1 * 135000 * 0,5*0,04*0,05*1,1</v>
      </c>
      <c r="E35" s="16">
        <f>IF( 1 = "","0",1)</f>
        <v>1</v>
      </c>
      <c r="F35" s="16" t="str">
        <f ca="1">IF(INDIRECT("J" &amp; ROW())="текущие цены", IF(INDIRECT("G" &amp; ROW())="", "0", "0"), IF(INDIRECT("G" &amp; ROW())="", "148.5","135000"))</f>
        <v>135000</v>
      </c>
      <c r="G35" s="16" t="s">
        <v>31</v>
      </c>
      <c r="H35" s="16"/>
      <c r="I35" s="16"/>
      <c r="J35" s="16" t="s">
        <v>14</v>
      </c>
      <c r="K35" s="16" t="s">
        <v>32</v>
      </c>
      <c r="L35" s="16">
        <v>4</v>
      </c>
      <c r="M35" s="16" t="s">
        <v>22</v>
      </c>
      <c r="N35" s="17">
        <f ca="1">IF(ISNUMBER(INDIRECT("P" &amp; ROW())), INDIRECT("P" &amp; ROW())*0.4, " ")</f>
        <v>59.6</v>
      </c>
      <c r="O35" s="17">
        <f ca="1">IF(ISNUMBER(INDIRECT("P" &amp; ROW())), INDIRECT("P" &amp; ROW())*0.6, " ")</f>
        <v>89.399999999999991</v>
      </c>
      <c r="P35" s="17">
        <f ca="1">IF(INDIRECT("J" &amp; ROW())="текущие цены", 0, 149)</f>
        <v>149</v>
      </c>
      <c r="Q35" s="7"/>
      <c r="R35" s="7"/>
      <c r="S35" s="7"/>
      <c r="T35" s="7"/>
      <c r="U35" s="7"/>
    </row>
    <row r="36" spans="1:21" ht="102" x14ac:dyDescent="0.2">
      <c r="A36" s="18">
        <v>7</v>
      </c>
      <c r="B36" s="19" t="s">
        <v>18</v>
      </c>
      <c r="C36" s="19" t="s">
        <v>23</v>
      </c>
      <c r="D36" s="20" t="str">
        <f ca="1">IF(INDIRECT("H"&amp;ROW())="",INDIRECT("E"&amp;ROW()),"(" &amp; INDIRECT("H"&amp;ROW())&amp;")")&amp;IF(INDIRECT("F"&amp;ROW())="0", " * 0", IF(INDIRECT("F"&amp;ROW())="", IF(INDIRECT("I"&amp;ROW())=""," "," * "&amp;INDIRECT("I"&amp;ROW())), " * "&amp;INDIRECT("F"&amp;ROW())))&amp;IF(INDIRECT("G"&amp;ROW())="", " ", " * "&amp;INDIRECT("G"&amp;ROW()))</f>
        <v>7510 * 10 * 0,5*0,04*0,05*1,1</v>
      </c>
      <c r="E36" s="21">
        <f>IF( 7510 = "","0",7510)</f>
        <v>7510</v>
      </c>
      <c r="F36" s="21" t="str">
        <f ca="1">IF(INDIRECT("J" &amp; ROW())="текущие цены", IF(INDIRECT("G" &amp; ROW())="", "0", "0"), IF(INDIRECT("G" &amp; ROW())="", "0.01","10"))</f>
        <v>10</v>
      </c>
      <c r="G36" s="21" t="s">
        <v>31</v>
      </c>
      <c r="H36" s="21"/>
      <c r="I36" s="21"/>
      <c r="J36" s="21" t="s">
        <v>14</v>
      </c>
      <c r="K36" s="21" t="s">
        <v>32</v>
      </c>
      <c r="L36" s="21">
        <v>4</v>
      </c>
      <c r="M36" s="21" t="s">
        <v>24</v>
      </c>
      <c r="N36" s="22">
        <f ca="1">IF(ISNUMBER(INDIRECT("P" &amp; ROW())), INDIRECT("P" &amp; ROW())*0.4, " ")</f>
        <v>30</v>
      </c>
      <c r="O36" s="22">
        <f ca="1">IF(ISNUMBER(INDIRECT("P" &amp; ROW())), INDIRECT("P" &amp; ROW())*0.6, " ")</f>
        <v>45</v>
      </c>
      <c r="P36" s="22">
        <f ca="1">IF(INDIRECT("J" &amp; ROW())="текущие цены", 0, 75)</f>
        <v>75</v>
      </c>
      <c r="Q36" s="7"/>
      <c r="R36" s="7"/>
      <c r="S36" s="7"/>
      <c r="T36" s="7"/>
      <c r="U36" s="7"/>
    </row>
    <row r="37" spans="1:21" x14ac:dyDescent="0.2">
      <c r="A37" s="64" t="s">
        <v>33</v>
      </c>
      <c r="B37" s="65"/>
      <c r="C37" s="65"/>
      <c r="D37" s="65"/>
      <c r="E37" s="65"/>
      <c r="F37" s="65"/>
      <c r="G37" s="65"/>
      <c r="H37" s="65"/>
      <c r="I37" s="65"/>
      <c r="J37" s="65"/>
      <c r="K37" s="65"/>
      <c r="L37" s="65"/>
      <c r="M37" s="65"/>
      <c r="N37" s="23">
        <f t="shared" ref="N37:N47" ca="1" si="0">IF(ISNUMBER(INDIRECT("P" &amp; ROW())), INDIRECT("P" &amp; ROW()) * 0.4, " ")</f>
        <v>351.20000000000005</v>
      </c>
      <c r="O37" s="23">
        <f t="shared" ref="O37:O47" ca="1" si="1">IF(ISNUMBER(INDIRECT("P" &amp; ROW())), INDIRECT("P" &amp; ROW()) * 0.6, " ")</f>
        <v>526.79999999999995</v>
      </c>
      <c r="P37" s="23">
        <v>878</v>
      </c>
      <c r="Q37" s="7"/>
      <c r="R37" s="7"/>
      <c r="S37" s="7"/>
      <c r="T37" s="7"/>
      <c r="U37" s="7"/>
    </row>
    <row r="38" spans="1:21" x14ac:dyDescent="0.2">
      <c r="A38" s="52" t="s">
        <v>34</v>
      </c>
      <c r="B38" s="53"/>
      <c r="C38" s="53"/>
      <c r="D38" s="53"/>
      <c r="E38" s="53"/>
      <c r="F38" s="53"/>
      <c r="G38" s="53"/>
      <c r="H38" s="53"/>
      <c r="I38" s="53"/>
      <c r="J38" s="53"/>
      <c r="K38" s="53"/>
      <c r="L38" s="53"/>
      <c r="M38" s="53"/>
      <c r="N38" s="24">
        <f t="shared" ca="1" si="0"/>
        <v>2935.2000000000003</v>
      </c>
      <c r="O38" s="24">
        <f t="shared" ca="1" si="1"/>
        <v>4402.8</v>
      </c>
      <c r="P38" s="24">
        <v>7338</v>
      </c>
      <c r="Q38" s="7"/>
      <c r="R38" s="7"/>
      <c r="S38" s="7"/>
      <c r="T38" s="7"/>
      <c r="U38" s="7"/>
    </row>
    <row r="39" spans="1:21" x14ac:dyDescent="0.2">
      <c r="A39" s="54" t="s">
        <v>35</v>
      </c>
      <c r="B39" s="55"/>
      <c r="C39" s="55"/>
      <c r="D39" s="55"/>
      <c r="E39" s="55"/>
      <c r="F39" s="55"/>
      <c r="G39" s="55"/>
      <c r="H39" s="55"/>
      <c r="I39" s="55"/>
      <c r="J39" s="55"/>
      <c r="K39" s="55"/>
      <c r="L39" s="55"/>
      <c r="M39" s="55"/>
      <c r="N39" s="25" t="str">
        <f t="shared" ca="1" si="0"/>
        <v xml:space="preserve"> </v>
      </c>
      <c r="O39" s="25" t="str">
        <f t="shared" ca="1" si="1"/>
        <v xml:space="preserve"> </v>
      </c>
      <c r="P39" s="25"/>
      <c r="Q39" s="7"/>
      <c r="R39" s="7"/>
      <c r="S39" s="7"/>
      <c r="T39" s="7"/>
      <c r="U39" s="7"/>
    </row>
    <row r="40" spans="1:21" ht="27.95" customHeight="1" x14ac:dyDescent="0.2">
      <c r="A40" s="52" t="s">
        <v>36</v>
      </c>
      <c r="B40" s="53"/>
      <c r="C40" s="53"/>
      <c r="D40" s="53"/>
      <c r="E40" s="53"/>
      <c r="F40" s="53"/>
      <c r="G40" s="53"/>
      <c r="H40" s="53"/>
      <c r="I40" s="53"/>
      <c r="J40" s="53"/>
      <c r="K40" s="53"/>
      <c r="L40" s="53"/>
      <c r="M40" s="53"/>
      <c r="N40" s="24">
        <f t="shared" ca="1" si="0"/>
        <v>919.2</v>
      </c>
      <c r="O40" s="24">
        <f t="shared" ca="1" si="1"/>
        <v>1378.8</v>
      </c>
      <c r="P40" s="24">
        <v>2298</v>
      </c>
      <c r="Q40" s="7"/>
      <c r="R40" s="7"/>
      <c r="S40" s="7"/>
      <c r="T40" s="7"/>
      <c r="U40" s="7"/>
    </row>
    <row r="41" spans="1:21" ht="27.95" customHeight="1" x14ac:dyDescent="0.2">
      <c r="A41" s="52" t="s">
        <v>37</v>
      </c>
      <c r="B41" s="53"/>
      <c r="C41" s="53"/>
      <c r="D41" s="53"/>
      <c r="E41" s="53"/>
      <c r="F41" s="53"/>
      <c r="G41" s="53"/>
      <c r="H41" s="53"/>
      <c r="I41" s="53"/>
      <c r="J41" s="53"/>
      <c r="K41" s="53"/>
      <c r="L41" s="53"/>
      <c r="M41" s="53"/>
      <c r="N41" s="24">
        <f t="shared" ca="1" si="0"/>
        <v>2016</v>
      </c>
      <c r="O41" s="24">
        <f t="shared" ca="1" si="1"/>
        <v>3024</v>
      </c>
      <c r="P41" s="24">
        <v>5040</v>
      </c>
      <c r="Q41" s="7"/>
      <c r="R41" s="7"/>
      <c r="S41" s="7"/>
      <c r="T41" s="7"/>
      <c r="U41" s="7"/>
    </row>
    <row r="42" spans="1:21" x14ac:dyDescent="0.2">
      <c r="A42" s="52" t="s">
        <v>38</v>
      </c>
      <c r="B42" s="53"/>
      <c r="C42" s="53"/>
      <c r="D42" s="53"/>
      <c r="E42" s="53"/>
      <c r="F42" s="53"/>
      <c r="G42" s="53"/>
      <c r="H42" s="53"/>
      <c r="I42" s="53"/>
      <c r="J42" s="53"/>
      <c r="K42" s="53"/>
      <c r="L42" s="53"/>
      <c r="M42" s="53"/>
      <c r="N42" s="24">
        <f t="shared" ca="1" si="0"/>
        <v>2935.2000000000003</v>
      </c>
      <c r="O42" s="24">
        <f t="shared" ca="1" si="1"/>
        <v>4402.8</v>
      </c>
      <c r="P42" s="24">
        <v>7338</v>
      </c>
      <c r="Q42" s="7"/>
      <c r="R42" s="7"/>
      <c r="S42" s="7"/>
      <c r="T42" s="7"/>
      <c r="U42" s="7"/>
    </row>
    <row r="43" spans="1:21" ht="27.95" customHeight="1" x14ac:dyDescent="0.2">
      <c r="A43" s="52" t="s">
        <v>39</v>
      </c>
      <c r="B43" s="53"/>
      <c r="C43" s="53"/>
      <c r="D43" s="53"/>
      <c r="E43" s="53"/>
      <c r="F43" s="53"/>
      <c r="G43" s="53"/>
      <c r="H43" s="53"/>
      <c r="I43" s="53"/>
      <c r="J43" s="53"/>
      <c r="K43" s="53"/>
      <c r="L43" s="53"/>
      <c r="M43" s="53"/>
      <c r="N43" s="24">
        <f t="shared" ca="1" si="0"/>
        <v>11506</v>
      </c>
      <c r="O43" s="24">
        <f t="shared" ca="1" si="1"/>
        <v>17259</v>
      </c>
      <c r="P43" s="24">
        <v>28765</v>
      </c>
      <c r="Q43" s="7"/>
      <c r="R43" s="7"/>
      <c r="S43" s="7"/>
      <c r="T43" s="7"/>
      <c r="U43" s="7"/>
    </row>
    <row r="44" spans="1:21" x14ac:dyDescent="0.2">
      <c r="A44" s="52" t="s">
        <v>40</v>
      </c>
      <c r="B44" s="53"/>
      <c r="C44" s="53"/>
      <c r="D44" s="53"/>
      <c r="E44" s="53"/>
      <c r="F44" s="53"/>
      <c r="G44" s="53"/>
      <c r="H44" s="53"/>
      <c r="I44" s="53"/>
      <c r="J44" s="53"/>
      <c r="K44" s="53"/>
      <c r="L44" s="53"/>
      <c r="M44" s="53"/>
      <c r="N44" s="24" t="str">
        <f t="shared" ca="1" si="0"/>
        <v xml:space="preserve"> </v>
      </c>
      <c r="O44" s="24" t="str">
        <f t="shared" ca="1" si="1"/>
        <v xml:space="preserve"> </v>
      </c>
      <c r="P44" s="24"/>
      <c r="Q44" s="7"/>
      <c r="R44" s="7"/>
      <c r="S44" s="7"/>
      <c r="T44" s="7"/>
      <c r="U44" s="7"/>
    </row>
    <row r="45" spans="1:21" x14ac:dyDescent="0.2">
      <c r="A45" s="52" t="s">
        <v>41</v>
      </c>
      <c r="B45" s="53"/>
      <c r="C45" s="53"/>
      <c r="D45" s="53"/>
      <c r="E45" s="53"/>
      <c r="F45" s="53"/>
      <c r="G45" s="53"/>
      <c r="H45" s="53"/>
      <c r="I45" s="53"/>
      <c r="J45" s="53"/>
      <c r="K45" s="53"/>
      <c r="L45" s="53"/>
      <c r="M45" s="53"/>
      <c r="N45" s="24">
        <f t="shared" ca="1" si="0"/>
        <v>60</v>
      </c>
      <c r="O45" s="24">
        <f t="shared" ca="1" si="1"/>
        <v>90</v>
      </c>
      <c r="P45" s="24">
        <v>150</v>
      </c>
      <c r="Q45" s="7"/>
      <c r="R45" s="7"/>
      <c r="S45" s="7"/>
      <c r="T45" s="7"/>
      <c r="U45" s="7"/>
    </row>
    <row r="46" spans="1:21" x14ac:dyDescent="0.2">
      <c r="A46" s="52" t="s">
        <v>42</v>
      </c>
      <c r="B46" s="53"/>
      <c r="C46" s="53"/>
      <c r="D46" s="53"/>
      <c r="E46" s="53"/>
      <c r="F46" s="53"/>
      <c r="G46" s="53"/>
      <c r="H46" s="53"/>
      <c r="I46" s="53"/>
      <c r="J46" s="53"/>
      <c r="K46" s="53"/>
      <c r="L46" s="53"/>
      <c r="M46" s="53"/>
      <c r="N46" s="24">
        <f t="shared" ca="1" si="0"/>
        <v>2071.08</v>
      </c>
      <c r="O46" s="24">
        <f t="shared" ca="1" si="1"/>
        <v>3106.62</v>
      </c>
      <c r="P46" s="24">
        <v>5177.7</v>
      </c>
      <c r="Q46" s="7"/>
      <c r="R46" s="7"/>
      <c r="S46" s="7"/>
      <c r="T46" s="7"/>
      <c r="U46" s="7"/>
    </row>
    <row r="47" spans="1:21" x14ac:dyDescent="0.2">
      <c r="A47" s="54" t="s">
        <v>43</v>
      </c>
      <c r="B47" s="55"/>
      <c r="C47" s="55"/>
      <c r="D47" s="55"/>
      <c r="E47" s="55"/>
      <c r="F47" s="55"/>
      <c r="G47" s="55"/>
      <c r="H47" s="55"/>
      <c r="I47" s="55"/>
      <c r="J47" s="55"/>
      <c r="K47" s="55"/>
      <c r="L47" s="55"/>
      <c r="M47" s="55"/>
      <c r="N47" s="25">
        <f t="shared" ca="1" si="0"/>
        <v>13577.08</v>
      </c>
      <c r="O47" s="25">
        <f t="shared" ca="1" si="1"/>
        <v>20365.62</v>
      </c>
      <c r="P47" s="25">
        <v>33942.699999999997</v>
      </c>
      <c r="Q47" s="7"/>
      <c r="R47" s="7"/>
      <c r="S47" s="7"/>
      <c r="T47" s="7"/>
      <c r="U47" s="7"/>
    </row>
    <row r="48" spans="1:21" x14ac:dyDescent="0.2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8"/>
      <c r="R48" s="8"/>
      <c r="S48" s="8"/>
      <c r="T48" s="8"/>
      <c r="U48" s="8"/>
    </row>
    <row r="49" spans="1:16" x14ac:dyDescent="0.2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</row>
    <row r="50" spans="1:16" ht="12.75" customHeight="1" x14ac:dyDescent="0.2">
      <c r="A50" s="44" t="s">
        <v>61</v>
      </c>
      <c r="B50" s="44"/>
      <c r="C50" s="44"/>
      <c r="D50" s="44"/>
      <c r="E50" s="44"/>
      <c r="F50" s="44"/>
      <c r="G50" s="44"/>
      <c r="H50" s="45"/>
      <c r="I50" s="45"/>
      <c r="J50" s="45"/>
      <c r="K50" s="45"/>
      <c r="L50" s="45"/>
      <c r="M50" s="45"/>
      <c r="N50" s="45"/>
      <c r="O50" s="45"/>
      <c r="P50" s="45"/>
    </row>
    <row r="51" spans="1:16" ht="12.75" customHeight="1" x14ac:dyDescent="0.2">
      <c r="A51" s="46" t="s">
        <v>56</v>
      </c>
      <c r="B51" s="47"/>
      <c r="C51" s="47"/>
      <c r="D51" s="47"/>
      <c r="E51" s="47"/>
      <c r="F51" s="47"/>
      <c r="G51" s="47"/>
      <c r="H51" s="45"/>
      <c r="I51" s="45"/>
      <c r="J51" s="45"/>
      <c r="K51" s="45"/>
      <c r="L51" s="29"/>
      <c r="M51" s="35"/>
      <c r="N51" s="35"/>
      <c r="O51" s="35"/>
      <c r="P51" s="35"/>
    </row>
    <row r="52" spans="1:16" x14ac:dyDescent="0.2">
      <c r="A52" s="39"/>
      <c r="B52" s="36"/>
      <c r="C52" s="40"/>
      <c r="D52" s="39"/>
      <c r="E52" s="37"/>
      <c r="F52" s="37"/>
      <c r="G52" s="38"/>
      <c r="H52" s="29"/>
      <c r="I52" s="29"/>
      <c r="J52" s="29"/>
      <c r="K52" s="29"/>
      <c r="L52" s="29"/>
      <c r="M52" s="35"/>
      <c r="N52" s="35"/>
      <c r="O52" s="35"/>
      <c r="P52" s="35"/>
    </row>
    <row r="53" spans="1:16" ht="12.75" customHeight="1" x14ac:dyDescent="0.2">
      <c r="A53" s="44" t="s">
        <v>62</v>
      </c>
      <c r="B53" s="44"/>
      <c r="C53" s="44"/>
      <c r="D53" s="44"/>
      <c r="E53" s="44"/>
      <c r="F53" s="44"/>
      <c r="G53" s="44"/>
      <c r="H53" s="45"/>
      <c r="I53" s="45"/>
      <c r="J53" s="45"/>
      <c r="K53" s="45"/>
      <c r="L53" s="45"/>
      <c r="M53" s="45"/>
      <c r="N53" s="35"/>
      <c r="O53" s="35"/>
      <c r="P53" s="35"/>
    </row>
    <row r="54" spans="1:16" ht="12.75" customHeight="1" x14ac:dyDescent="0.2">
      <c r="A54" s="46" t="s">
        <v>57</v>
      </c>
      <c r="B54" s="46"/>
      <c r="C54" s="46"/>
      <c r="D54" s="46"/>
      <c r="E54" s="46"/>
      <c r="F54" s="46"/>
      <c r="G54" s="46"/>
      <c r="H54" s="45"/>
      <c r="I54" s="45"/>
      <c r="J54" s="45"/>
      <c r="K54" s="45"/>
      <c r="L54" s="29"/>
      <c r="M54" s="29"/>
      <c r="N54" s="29"/>
      <c r="O54" s="29"/>
      <c r="P54" s="29"/>
    </row>
    <row r="55" spans="1:16" x14ac:dyDescent="0.2">
      <c r="A55" s="62"/>
      <c r="B55" s="62"/>
      <c r="C55" s="62"/>
      <c r="D55" s="62"/>
      <c r="E55" s="62"/>
      <c r="F55" s="62"/>
      <c r="G55" s="62"/>
      <c r="H55" s="62"/>
      <c r="I55" s="62"/>
      <c r="J55" s="62"/>
      <c r="K55" s="62"/>
      <c r="L55" s="62"/>
      <c r="M55" s="62"/>
      <c r="N55" s="62"/>
      <c r="O55" s="62"/>
      <c r="P55" s="62"/>
    </row>
  </sheetData>
  <mergeCells count="42">
    <mergeCell ref="A1:D1"/>
    <mergeCell ref="M20:M21"/>
    <mergeCell ref="C20:C21"/>
    <mergeCell ref="D20:D21"/>
    <mergeCell ref="N20:P20"/>
    <mergeCell ref="A55:P55"/>
    <mergeCell ref="A13:K13"/>
    <mergeCell ref="A14:B14"/>
    <mergeCell ref="A39:M39"/>
    <mergeCell ref="A40:M40"/>
    <mergeCell ref="A41:M41"/>
    <mergeCell ref="A29:M29"/>
    <mergeCell ref="A30:P30"/>
    <mergeCell ref="A33:M33"/>
    <mergeCell ref="A34:P34"/>
    <mergeCell ref="A37:M37"/>
    <mergeCell ref="A38:M38"/>
    <mergeCell ref="A20:A21"/>
    <mergeCell ref="B20:B21"/>
    <mergeCell ref="A23:P23"/>
    <mergeCell ref="A25:M25"/>
    <mergeCell ref="A26:P26"/>
    <mergeCell ref="K2:P2"/>
    <mergeCell ref="K3:P3"/>
    <mergeCell ref="A10:P10"/>
    <mergeCell ref="A11:P11"/>
    <mergeCell ref="A50:P50"/>
    <mergeCell ref="A51:K51"/>
    <mergeCell ref="A53:M53"/>
    <mergeCell ref="A54:K54"/>
    <mergeCell ref="A15:B15"/>
    <mergeCell ref="A16:C16"/>
    <mergeCell ref="A17:K17"/>
    <mergeCell ref="A18:F18"/>
    <mergeCell ref="E20:E21"/>
    <mergeCell ref="K20:K21"/>
    <mergeCell ref="A45:M45"/>
    <mergeCell ref="A46:M46"/>
    <mergeCell ref="A47:M47"/>
    <mergeCell ref="A42:M42"/>
    <mergeCell ref="A43:M43"/>
    <mergeCell ref="A44:M44"/>
  </mergeCells>
  <phoneticPr fontId="4" type="noConversion"/>
  <pageMargins left="0.78740157480314965" right="0.39370078740157483" top="0.39370078740157483" bottom="0.39370078740157483" header="0.23622047244094491" footer="0.23622047244094491"/>
  <pageSetup paperSize="9" scale="66" fitToHeight="30000" orientation="landscape" r:id="rId1"/>
  <headerFooter alignWithMargins="0">
    <oddHeader>&amp;LГРАНД-Смета</oddHeader>
    <oddFooter>&amp;R&amp;P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53" r:id="rId4" name="Button 29">
              <controlPr defaultSize="0" print="0" autoFill="0" autoPict="0" macro="[0]!Лист1.CollapseRows">
                <anchor moveWithCells="1" sizeWithCells="1">
                  <from>
                    <xdr:col>1</xdr:col>
                    <xdr:colOff>19050</xdr:colOff>
                    <xdr:row>20</xdr:row>
                    <xdr:rowOff>895350</xdr:rowOff>
                  </from>
                  <to>
                    <xdr:col>1</xdr:col>
                    <xdr:colOff>1152525</xdr:colOff>
                    <xdr:row>20</xdr:row>
                    <xdr:rowOff>1085850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4" r:id="rId5" name="Button 50">
              <controlPr defaultSize="0" print="0" autoFill="0" autoPict="0" macro="[0]!Лист1.CollapseRows">
                <anchor moveWithCells="1" sizeWithCells="1">
                  <from>
                    <xdr:col>1</xdr:col>
                    <xdr:colOff>19050</xdr:colOff>
                    <xdr:row>20</xdr:row>
                    <xdr:rowOff>895350</xdr:rowOff>
                  </from>
                  <to>
                    <xdr:col>1</xdr:col>
                    <xdr:colOff>1152525</xdr:colOff>
                    <xdr:row>20</xdr:row>
                    <xdr:rowOff>1085850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5" r:id="rId6" name="Button 51">
              <controlPr defaultSize="0" print="0" autoFill="0" autoPict="0" macro="[1]!Лист1.CollapseRows">
                <anchor moveWithCells="1" sizeWithCells="1">
                  <from>
                    <xdr:col>1</xdr:col>
                    <xdr:colOff>19050</xdr:colOff>
                    <xdr:row>20</xdr:row>
                    <xdr:rowOff>895350</xdr:rowOff>
                  </from>
                  <to>
                    <xdr:col>1</xdr:col>
                    <xdr:colOff>1152525</xdr:colOff>
                    <xdr:row>20</xdr:row>
                    <xdr:rowOff>1085850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6" r:id="rId7" name="Button 52">
              <controlPr defaultSize="0" print="0" autoFill="0" autoPict="0" macro="[2]!Лист1.CollapseRows">
                <anchor moveWithCells="1" sizeWithCells="1">
                  <from>
                    <xdr:col>1</xdr:col>
                    <xdr:colOff>19050</xdr:colOff>
                    <xdr:row>20</xdr:row>
                    <xdr:rowOff>895350</xdr:rowOff>
                  </from>
                  <to>
                    <xdr:col>1</xdr:col>
                    <xdr:colOff>1152525</xdr:colOff>
                    <xdr:row>20</xdr:row>
                    <xdr:rowOff>1085850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7" r:id="rId8" name="Button 53">
              <controlPr defaultSize="0" print="0" autoFill="0" autoPict="0" macro="[3]!Лист1.CollapseRows">
                <anchor moveWithCells="1" sizeWithCells="1">
                  <from>
                    <xdr:col>1</xdr:col>
                    <xdr:colOff>19050</xdr:colOff>
                    <xdr:row>20</xdr:row>
                    <xdr:rowOff>895350</xdr:rowOff>
                  </from>
                  <to>
                    <xdr:col>1</xdr:col>
                    <xdr:colOff>1152525</xdr:colOff>
                    <xdr:row>20</xdr:row>
                    <xdr:rowOff>1085850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2"/>
  <sheetViews>
    <sheetView workbookViewId="0">
      <selection activeCell="A12" sqref="A12"/>
    </sheetView>
  </sheetViews>
  <sheetFormatPr defaultRowHeight="12.75" x14ac:dyDescent="0.2"/>
  <sheetData>
    <row r="12" spans="1:1" x14ac:dyDescent="0.2">
      <c r="A12">
        <f>MAX('Мои данные'!L:L)</f>
        <v>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Мои данные</vt:lpstr>
      <vt:lpstr>Вспомогательный</vt:lpstr>
      <vt:lpstr>'Мои данные'!Заголовки_для_печати</vt:lpstr>
      <vt:lpstr>'Мои данные'!Область_печати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Мороз Елена Сергеевна</dc:creator>
  <dc:description>17.05.2010</dc:description>
  <cp:lastModifiedBy>Кульбятская Ольга Николаевна</cp:lastModifiedBy>
  <cp:lastPrinted>2017-01-18T01:50:48Z</cp:lastPrinted>
  <dcterms:created xsi:type="dcterms:W3CDTF">2007-02-21T08:42:24Z</dcterms:created>
  <dcterms:modified xsi:type="dcterms:W3CDTF">2017-01-31T07:21:50Z</dcterms:modified>
</cp:coreProperties>
</file>