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данные'!$23:$23</definedName>
    <definedName name="_xlnm.Print_Area" localSheetId="0">'Мои данные'!$A$1:$P$89</definedName>
  </definedNames>
  <calcPr calcId="152511"/>
</workbook>
</file>

<file path=xl/calcChain.xml><?xml version="1.0" encoding="utf-8"?>
<calcChain xmlns="http://schemas.openxmlformats.org/spreadsheetml/2006/main">
  <c r="E64" i="1" l="1"/>
  <c r="E65" i="1"/>
  <c r="E53" i="1"/>
  <c r="E54" i="1"/>
  <c r="E43" i="1"/>
  <c r="E44" i="1"/>
  <c r="E34" i="1"/>
  <c r="E25" i="1"/>
  <c r="A12" i="2"/>
  <c r="O77" i="1"/>
  <c r="O69" i="1"/>
  <c r="P43" i="1"/>
  <c r="N29" i="1"/>
  <c r="N55" i="1"/>
  <c r="O39" i="1"/>
  <c r="N82" i="1"/>
  <c r="N70" i="1"/>
  <c r="N61" i="1"/>
  <c r="N47" i="1"/>
  <c r="N35" i="1"/>
  <c r="N32" i="1"/>
  <c r="N76" i="1"/>
  <c r="O55" i="1"/>
  <c r="N40" i="1"/>
  <c r="N75" i="1"/>
  <c r="N67" i="1"/>
  <c r="N57" i="1"/>
  <c r="P53" i="1"/>
  <c r="O48" i="1"/>
  <c r="O41" i="1"/>
  <c r="O26" i="1"/>
  <c r="P64" i="1"/>
  <c r="N45" i="1"/>
  <c r="N36" i="1"/>
  <c r="O74" i="1"/>
  <c r="N56" i="1"/>
  <c r="N41" i="1"/>
  <c r="N64" i="1"/>
  <c r="O53" i="1"/>
  <c r="O64" i="1"/>
  <c r="O68" i="1"/>
  <c r="O38" i="1"/>
  <c r="O82" i="1"/>
  <c r="O27" i="1"/>
  <c r="N71" i="1"/>
  <c r="N38" i="1"/>
  <c r="N72" i="1"/>
  <c r="N66" i="1"/>
  <c r="N58" i="1"/>
  <c r="O59" i="1"/>
  <c r="O28" i="1"/>
  <c r="O46" i="1"/>
  <c r="O76" i="1"/>
  <c r="F64" i="1"/>
  <c r="N39" i="1"/>
  <c r="O60" i="1"/>
  <c r="P65" i="1"/>
  <c r="O65" i="1" s="1"/>
  <c r="N65" i="1"/>
  <c r="N80" i="1"/>
  <c r="N68" i="1"/>
  <c r="N60" i="1"/>
  <c r="O35" i="1"/>
  <c r="O43" i="1"/>
  <c r="O56" i="1"/>
  <c r="N26" i="1"/>
  <c r="O80" i="1"/>
  <c r="O70" i="1"/>
  <c r="O61" i="1"/>
  <c r="O49" i="1"/>
  <c r="O37" i="1"/>
  <c r="O30" i="1"/>
  <c r="N81" i="1"/>
  <c r="F54" i="1"/>
  <c r="O29" i="1"/>
  <c r="O75" i="1"/>
  <c r="O67" i="1"/>
  <c r="O57" i="1"/>
  <c r="P54" i="1"/>
  <c r="P44" i="1"/>
  <c r="O36" i="1"/>
  <c r="N27" i="1"/>
  <c r="N59" i="1"/>
  <c r="N48" i="1"/>
  <c r="F34" i="1"/>
  <c r="D34" i="1" s="1"/>
  <c r="O81" i="1"/>
  <c r="N53" i="1"/>
  <c r="O32" i="1"/>
  <c r="F53" i="1"/>
  <c r="D53" i="1" s="1"/>
  <c r="N49" i="1"/>
  <c r="N79" i="1"/>
  <c r="N62" i="1"/>
  <c r="N50" i="1"/>
  <c r="N31" i="1"/>
  <c r="O51" i="1"/>
  <c r="N78" i="1"/>
  <c r="F65" i="1"/>
  <c r="O45" i="1"/>
  <c r="P34" i="1"/>
  <c r="O34" i="1" s="1"/>
  <c r="O31" i="1"/>
  <c r="O50" i="1"/>
  <c r="O72" i="1"/>
  <c r="N54" i="1"/>
  <c r="F43" i="1"/>
  <c r="D43" i="1" s="1"/>
  <c r="N46" i="1"/>
  <c r="N43" i="1"/>
  <c r="P25" i="1"/>
  <c r="N25" i="1" s="1"/>
  <c r="N34" i="1"/>
  <c r="D64" i="1"/>
  <c r="O78" i="1"/>
  <c r="N77" i="1"/>
  <c r="N69" i="1"/>
  <c r="O47" i="1"/>
  <c r="N30" i="1"/>
  <c r="N73" i="1"/>
  <c r="F44" i="1"/>
  <c r="D44" i="1" s="1"/>
  <c r="N74" i="1"/>
  <c r="O79" i="1"/>
  <c r="O71" i="1"/>
  <c r="O62" i="1"/>
  <c r="N51" i="1"/>
  <c r="O40" i="1"/>
  <c r="F25" i="1"/>
  <c r="D25" i="1" s="1"/>
  <c r="O73" i="1"/>
  <c r="O66" i="1"/>
  <c r="O58" i="1"/>
  <c r="N28" i="1"/>
  <c r="O44" i="1"/>
  <c r="N37" i="1"/>
  <c r="O25" i="1"/>
  <c r="D65" i="1"/>
  <c r="N44" i="1"/>
  <c r="O54" i="1"/>
  <c r="D54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8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<sst xmlns="http://schemas.openxmlformats.org/spreadsheetml/2006/main" count="126" uniqueCount="77">
  <si>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</si>
  <si>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</si>
  <si>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</si>
  <si>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</si>
  <si>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</si>
  <si>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</si>
  <si>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</si>
  <si>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</si>
  <si>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</si>
  <si>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 категории сложности, категория сложности работ 2, высота здания до 16 м</t>
  </si>
  <si>
    <t>СБЦ99-2-1-2-11
"Обмерные работы и обследования зданий (1998г.)"</t>
  </si>
  <si>
    <t>1,1*0,75*0,1177</t>
  </si>
  <si>
    <t>8002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</si>
  <si>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</si>
  <si>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</si>
  <si>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</si>
  <si>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</si>
  <si>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</si>
  <si>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</si>
  <si>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</si>
  <si>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Всего с учетом "Обмерные и инженерное обследование (приложение 3 к письму Минстроя Росси от 03.06.2016 №17269-ХМ/09) СМР=30,17"</t>
  </si>
  <si>
    <t xml:space="preserve">    Справочно, в ценах 2001г.: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</si>
  <si>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</si>
  <si>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</si>
  <si>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16 м</t>
  </si>
  <si>
    <t>СБЦ99-4-1-2-11
"Обмерные работы и обследования зданий (1998г.)"</t>
  </si>
  <si>
    <t>1,1*0,034</t>
  </si>
  <si>
    <t>(11 Сейсмичность 7 баллов ПЗ=1,1;
3,4%-кровля (таблица 9) ПЗ=0,034 (ОЗП=0,034; ЭМ=0,034 к расх.; ЗПМ=0,034; МАТ=0,034 к расх.; ТЗ=0,034; ТЗМ=0,034))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</si>
  <si>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</si>
  <si>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</si>
  <si>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</si>
  <si>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</si>
  <si>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</si>
  <si>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0,021*1,1</t>
  </si>
  <si>
    <t>(Таб.12 п.7 Ремонт (замена) кровли и ограждающих конструкций: здания каркасные многоэтажные - 2,1% ПЗ=0,021;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</si>
  <si>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</si>
  <si>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</si>
  <si>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1,1*0,021</t>
  </si>
  <si>
    <t>(Таб.11 п.4 Сейсмичность 7 баллов ПЗ=1,1;
Таб.12 п.7 Ремонт (замена) кровли и ограждающих конструкций: здания каркасные многоэтажные - 2,1% ПЗ=0,021)</t>
  </si>
  <si>
    <t>м3</t>
  </si>
  <si>
    <t>Итоги по разделу 3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</si>
  <si>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</si>
  <si>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 от  03.06.2016 №17269-ХМ/09) СМР=3,92"</t>
  </si>
  <si>
    <t xml:space="preserve">  Итого по разделу 3 Проектные работы</t>
  </si>
  <si>
    <t>Раздел 4. ПОС</t>
  </si>
  <si>
    <t>1,1*0,021*0,04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</si>
  <si>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п.18 Проект организации строительства (ПОС): здания каркасные многоэтажные - 4,0% ПЗ=0,04)</t>
  </si>
  <si>
    <t>Итоги по разделу 4 ПОС :</t>
  </si>
  <si>
    <t xml:space="preserve">      Машины и механизмы</t>
  </si>
  <si>
    <t xml:space="preserve">  Итого по разделу 4 ПОС</t>
  </si>
  <si>
    <t>Раздел 5. Сметная документация</t>
  </si>
  <si>
    <t>1,1*0,021*0,05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</si>
  <si>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бескаркасные многоэтажные - 5,0% ПЗ=0,05)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</si>
  <si>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каркасные многоэтажные - 5,0% ПЗ=0,05)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</si>
  <si>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</si>
  <si>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</si>
  <si>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</si>
  <si>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</si>
  <si>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03.06.2016 №17269-ХМ/09) СМР=30,17"</t>
  </si>
  <si>
    <t xml:space="preserve">  Итого Поз. 3-8 "Проектные работы (приложение 3 к письму Минстроя Росси от  03.06.2016 №17269-ХМ/09) СМР=3,92"</t>
  </si>
  <si>
    <t xml:space="preserve">  НДС 18%</t>
  </si>
  <si>
    <t xml:space="preserve">  ВСЕГО по смете</t>
  </si>
  <si>
    <t>Обоснование</t>
  </si>
  <si>
    <t>Единица измерения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</si>
  <si>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</si>
  <si>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</si>
  <si>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</si>
  <si>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1975</t>
  </si>
  <si>
    <t>Объем здания, м3               8002</t>
  </si>
  <si>
    <t>Здание жилое                     5 этажей    8 подъездов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</si>
  <si>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</si>
  <si>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</si>
  <si>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</si>
  <si>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</si>
  <si>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 объекта     5-  этажный жилой дом по адресу: Хабаровский край, п. Солнечный, ул. Строителей,д. 9</t>
  </si>
  <si>
    <t>Вид проектных или изыскательских работ:   На разработку проектной  документации на капитальный ремонт крыши по адресу: Хабаровский край, п. Солнечный, ул. Строителей,д. 9</t>
  </si>
  <si>
    <t>Наименование организации заказчика: НО "Хабаровский краевой 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</si>
</sst>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3" fillId="0" borderId="0" xfId="21" applyFo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2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21</xdr:row>
          <xdr:rowOff>895350</xdr:rowOff>
        </xdr:from>
        <xdr:to>
          <xdr:col>1</xdr:col>
          <xdr:colOff>1152525</xdr:colOff>
          <xdr:row>21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90"/>
  <sheetViews>
    <sheetView showGridLines="0" tabSelected="1" topLeftCell="A79" zoomScale="120" zoomScaleNormal="120" workbookViewId="0">
      <selection activeCell="A20" sqref="A2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6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27" x14ac:dyDescent="0.2">
      <c r="A1" s="53"/>
      <c r="B1" s="53"/>
      <c r="C1" s="53"/>
      <c r="D1" s="53"/>
      <c r="P1" s="9" t="s">
        <v>5</v>
      </c>
    </row>
    <row r="2" spans="1:27" s="44" customFormat="1" ht="12.75" customHeight="1" x14ac:dyDescent="0.2">
      <c r="A2" s="27"/>
      <c r="B2" s="26"/>
      <c r="C2" s="26"/>
      <c r="E2" s="29"/>
      <c r="F2" s="45"/>
      <c r="G2" s="46" t="s">
        <v>5</v>
      </c>
      <c r="H2" s="45"/>
      <c r="I2" s="45"/>
      <c r="J2" s="29"/>
      <c r="S2" s="47"/>
    </row>
    <row r="3" spans="1:27" s="44" customFormat="1" x14ac:dyDescent="0.2">
      <c r="A3" s="27"/>
      <c r="B3" s="26"/>
      <c r="C3" s="26"/>
      <c r="D3" s="48" t="s">
        <v>70</v>
      </c>
      <c r="E3" s="48"/>
      <c r="F3" s="48"/>
      <c r="G3" s="48"/>
      <c r="H3" s="48"/>
      <c r="I3" s="48"/>
      <c r="J3" s="29"/>
      <c r="S3" s="47"/>
    </row>
    <row r="4" spans="1:27" s="44" customFormat="1" x14ac:dyDescent="0.2">
      <c r="A4" s="27"/>
      <c r="B4" s="26"/>
      <c r="C4" s="26"/>
      <c r="D4" s="49" t="s">
        <v>71</v>
      </c>
      <c r="E4" s="49"/>
      <c r="F4" s="49"/>
      <c r="G4" s="49"/>
      <c r="H4" s="49"/>
      <c r="I4" s="49"/>
      <c r="S4" s="47"/>
    </row>
    <row r="5" spans="1:27" s="44" customFormat="1" x14ac:dyDescent="0.2">
      <c r="A5" s="27"/>
      <c r="B5" s="26"/>
      <c r="C5" s="26"/>
      <c r="D5" s="49" t="s">
        <v>72</v>
      </c>
      <c r="E5" s="49"/>
      <c r="F5" s="49"/>
      <c r="G5" s="49"/>
      <c r="H5" s="49"/>
      <c r="I5" s="49"/>
      <c r="S5" s="47"/>
    </row>
    <row r="6" spans="1:27" s="44" customFormat="1" x14ac:dyDescent="0.2">
      <c r="A6" s="27"/>
      <c r="B6" s="26"/>
      <c r="C6" s="26"/>
      <c r="D6" s="29" t="s">
        <v>73</v>
      </c>
      <c r="E6" s="29"/>
      <c r="F6" s="29"/>
      <c r="G6" s="29"/>
      <c r="H6" s="29"/>
      <c r="I6" s="29"/>
      <c r="S6" s="47"/>
    </row>
    <row r="7" spans="1:27" s="44" customFormat="1" x14ac:dyDescent="0.2">
      <c r="A7" s="27"/>
      <c r="B7" s="26"/>
      <c r="C7" s="26"/>
      <c r="D7" s="27"/>
      <c r="S7" s="47"/>
    </row>
    <row r="8" spans="1:27" s="44" customFormat="1" x14ac:dyDescent="0.2">
      <c r="A8" s="28"/>
      <c r="B8" s="28"/>
      <c r="C8" s="28"/>
      <c r="D8" s="28"/>
      <c r="E8" s="26"/>
      <c r="F8" s="26"/>
      <c r="G8" s="26"/>
      <c r="H8" s="26"/>
      <c r="K8" s="26"/>
      <c r="L8" s="26"/>
      <c r="M8" s="26"/>
      <c r="S8" s="47"/>
    </row>
    <row r="9" spans="1:27" x14ac:dyDescent="0.2">
      <c r="A9" s="28"/>
      <c r="B9" s="28"/>
      <c r="C9" s="28"/>
      <c r="D9" s="28"/>
      <c r="E9" s="26"/>
      <c r="F9" s="26"/>
      <c r="G9" s="26"/>
      <c r="H9" s="26"/>
      <c r="K9" s="26"/>
      <c r="L9" s="26"/>
      <c r="M9" s="26"/>
      <c r="S9" s="10"/>
      <c r="AA9" s="1"/>
    </row>
    <row r="10" spans="1:27" x14ac:dyDescent="0.2">
      <c r="A10" s="28"/>
      <c r="B10" s="28"/>
      <c r="C10" s="28"/>
      <c r="D10" s="28"/>
      <c r="E10" s="29"/>
      <c r="F10" s="29"/>
      <c r="G10" s="29"/>
      <c r="H10" s="29"/>
      <c r="I10" s="29"/>
      <c r="J10" s="29"/>
      <c r="S10" s="10"/>
      <c r="AA10" s="1"/>
    </row>
    <row r="11" spans="1:27" x14ac:dyDescent="0.2">
      <c r="A11" s="50" t="s">
        <v>2</v>
      </c>
      <c r="B11" s="50"/>
      <c r="C11" s="50"/>
      <c r="D11" s="50"/>
      <c r="E11" s="50"/>
      <c r="F11" s="50"/>
      <c r="G11" s="26"/>
      <c r="H11" s="26"/>
      <c r="S11" s="10"/>
      <c r="AA11" s="1"/>
    </row>
    <row r="12" spans="1:27" x14ac:dyDescent="0.2">
      <c r="A12" s="71" t="s">
        <v>1</v>
      </c>
      <c r="B12" s="71"/>
      <c r="C12" s="71"/>
      <c r="D12" s="71"/>
      <c r="E12" s="71"/>
      <c r="F12" s="71"/>
      <c r="G12" s="26"/>
      <c r="H12" s="26"/>
      <c r="S12" s="10"/>
      <c r="AA12" s="1"/>
    </row>
    <row r="13" spans="1:27" x14ac:dyDescent="0.2">
      <c r="A13" s="26"/>
      <c r="B13" s="26"/>
      <c r="C13" s="26"/>
      <c r="D13" s="26"/>
      <c r="E13" s="26"/>
      <c r="F13" s="26"/>
      <c r="G13" s="26"/>
      <c r="H13" s="26"/>
      <c r="S13" s="10"/>
      <c r="AA13" s="1"/>
    </row>
    <row r="14" spans="1:27" s="30" customFormat="1" x14ac:dyDescent="0.2">
      <c r="A14" s="27" t="s">
        <v>74</v>
      </c>
      <c r="B14" s="27"/>
      <c r="C14" s="27"/>
      <c r="D14" s="27"/>
      <c r="E14" s="27"/>
      <c r="F14" s="27"/>
      <c r="G14" s="27"/>
      <c r="H14" s="27"/>
    </row>
    <row r="15" spans="1:27" x14ac:dyDescent="0.2">
      <c r="A15" s="72" t="s">
        <v>67</v>
      </c>
      <c r="B15" s="72"/>
      <c r="C15" s="31"/>
      <c r="D15" s="32"/>
      <c r="E15" s="26"/>
      <c r="F15" s="26"/>
      <c r="G15" s="26"/>
      <c r="H15" s="26"/>
      <c r="S15" s="10"/>
      <c r="AA15" s="1"/>
    </row>
    <row r="16" spans="1:27" x14ac:dyDescent="0.2">
      <c r="A16" s="73" t="s">
        <v>68</v>
      </c>
      <c r="B16" s="73"/>
      <c r="C16" s="31"/>
      <c r="D16" s="32"/>
      <c r="E16" s="26"/>
      <c r="F16" s="26"/>
      <c r="G16" s="26"/>
      <c r="H16" s="26"/>
      <c r="S16" s="10"/>
      <c r="AA16" s="1"/>
    </row>
    <row r="17" spans="1:27" x14ac:dyDescent="0.2">
      <c r="A17" s="33" t="s">
        <v>69</v>
      </c>
      <c r="B17" s="33"/>
      <c r="C17" s="31"/>
      <c r="D17" s="33"/>
      <c r="E17" s="26"/>
      <c r="F17" s="26"/>
      <c r="G17" s="26"/>
      <c r="H17" s="26"/>
      <c r="S17" s="10"/>
      <c r="AA17" s="1"/>
    </row>
    <row r="18" spans="1:27" s="30" customFormat="1" ht="17.25" customHeight="1" x14ac:dyDescent="0.2">
      <c r="A18" s="27" t="s">
        <v>75</v>
      </c>
      <c r="B18" s="27"/>
      <c r="C18" s="27"/>
      <c r="D18" s="27"/>
      <c r="E18" s="27"/>
      <c r="F18" s="27"/>
      <c r="G18" s="27"/>
      <c r="H18" s="33"/>
    </row>
    <row r="19" spans="1:27" s="30" customFormat="1" ht="17.25" customHeight="1" x14ac:dyDescent="0.2">
      <c r="A19" s="27" t="s">
        <v>76</v>
      </c>
      <c r="B19" s="27"/>
      <c r="C19" s="27"/>
      <c r="D19" s="27"/>
      <c r="E19" s="27"/>
      <c r="F19" s="27"/>
      <c r="G19" s="27"/>
      <c r="H19" s="43"/>
    </row>
    <row r="20" spans="1:27" x14ac:dyDescent="0.2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4"/>
    </row>
    <row r="21" spans="1:27" s="6" customFormat="1" ht="16.5" customHeight="1" x14ac:dyDescent="0.2">
      <c r="A21" s="51" t="s">
        <v>0</v>
      </c>
      <c r="B21" s="51" t="s">
        <v>3</v>
      </c>
      <c r="C21" s="51" t="s">
        <v>4</v>
      </c>
      <c r="D21" s="51" t="s">
        <v>6</v>
      </c>
      <c r="E21" s="5"/>
      <c r="F21" s="5"/>
      <c r="G21" s="5"/>
      <c r="H21" s="5"/>
      <c r="I21" s="5"/>
      <c r="J21" s="5"/>
      <c r="K21" s="51" t="s">
        <v>62</v>
      </c>
      <c r="L21" s="5"/>
      <c r="M21" s="51" t="s">
        <v>63</v>
      </c>
      <c r="N21" s="60" t="s">
        <v>7</v>
      </c>
      <c r="O21" s="61"/>
      <c r="P21" s="62"/>
    </row>
    <row r="22" spans="1:27" s="6" customFormat="1" ht="87.75" customHeight="1" x14ac:dyDescent="0.2">
      <c r="A22" s="52"/>
      <c r="B22" s="52"/>
      <c r="C22" s="52"/>
      <c r="D22" s="52"/>
      <c r="E22" s="5"/>
      <c r="F22" s="5"/>
      <c r="G22" s="5"/>
      <c r="H22" s="5"/>
      <c r="I22" s="5"/>
      <c r="J22" s="5"/>
      <c r="K22" s="52"/>
      <c r="L22" s="5"/>
      <c r="M22" s="52"/>
      <c r="N22" s="63"/>
      <c r="O22" s="64"/>
      <c r="P22" s="65"/>
    </row>
    <row r="23" spans="1:27" x14ac:dyDescent="0.2">
      <c r="A23" s="11">
        <v>1</v>
      </c>
      <c r="B23" s="11">
        <v>2</v>
      </c>
      <c r="C23" s="11">
        <v>3</v>
      </c>
      <c r="D23" s="11">
        <v>4</v>
      </c>
      <c r="E23" s="11"/>
      <c r="F23" s="11"/>
      <c r="G23" s="11"/>
      <c r="H23" s="11"/>
      <c r="I23" s="11"/>
      <c r="J23" s="11"/>
      <c r="K23" s="11">
        <v>5</v>
      </c>
      <c r="L23" s="11"/>
      <c r="M23" s="11">
        <v>6</v>
      </c>
      <c r="N23" s="11">
        <v>5</v>
      </c>
      <c r="O23" s="11">
        <v>6</v>
      </c>
      <c r="P23" s="11">
        <v>7</v>
      </c>
    </row>
    <row r="24" spans="1:27" s="7" customFormat="1" ht="21" customHeight="1" x14ac:dyDescent="0.2">
      <c r="A24" s="54" t="s">
        <v>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27" s="8" customFormat="1" ht="63.75" x14ac:dyDescent="0.2">
      <c r="A25" s="17">
        <v>1</v>
      </c>
      <c r="B25" s="18" t="s">
        <v>9</v>
      </c>
      <c r="C25" s="18" t="s">
        <v>10</v>
      </c>
      <c r="D25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(8002 / 100) * 19.67 * 1,1*0,75*0,1177</v>
      </c>
      <c r="E25" s="20">
        <f>IF( 80.02 = "","0",80.02)</f>
        <v>80.02</v>
      </c>
      <c r="F25" s="20" t="str">
        <f ca="1">IF(INDIRECT("J" &amp; ROW())="текущие цены", IF(INDIRECT("G" &amp; ROW())="", "0", "0"), IF(INDIRECT("G" &amp; ROW())="", "1.91","19.67"))</f>
        <v>19.67</v>
      </c>
      <c r="G25" s="20" t="s">
        <v>11</v>
      </c>
      <c r="H25" s="20" t="s">
        <v>12</v>
      </c>
      <c r="I25" s="20"/>
      <c r="J25" s="20" t="s">
        <v>13</v>
      </c>
      <c r="K25" s="20" t="s">
        <v>14</v>
      </c>
      <c r="L25" s="20">
        <v>1</v>
      </c>
      <c r="M25" s="20" t="s">
        <v>15</v>
      </c>
      <c r="N25" s="21">
        <f ca="1">IF(ISNUMBER(INDIRECT("P" &amp; ROW())), INDIRECT("P" &amp; ROW())*0.4, " ")</f>
        <v>61.2</v>
      </c>
      <c r="O25" s="21">
        <f ca="1">IF(ISNUMBER(INDIRECT("P" &amp; ROW())), INDIRECT("P" &amp; ROW())*0.6, " ")</f>
        <v>91.8</v>
      </c>
      <c r="P25" s="21">
        <f ca="1">IF(INDIRECT("J" &amp; ROW())="текущие цены", 0, 153)</f>
        <v>153</v>
      </c>
      <c r="Q25" s="7"/>
      <c r="R25" s="7"/>
      <c r="S25" s="7"/>
      <c r="T25" s="7"/>
      <c r="U25" s="7"/>
      <c r="AA25" s="7"/>
    </row>
    <row r="26" spans="1:27" x14ac:dyDescent="0.2">
      <c r="A26" s="56" t="s">
        <v>16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16">
        <f t="shared" ref="N26:N32" ca="1" si="0">IF(ISNUMBER(INDIRECT("P" &amp; ROW())), INDIRECT("P" &amp; ROW()) * 0.4, " ")</f>
        <v>61.2</v>
      </c>
      <c r="O26" s="16">
        <f t="shared" ref="O26:O32" ca="1" si="1">IF(ISNUMBER(INDIRECT("P" &amp; ROW())), INDIRECT("P" &amp; ROW()) * 0.6, " ")</f>
        <v>91.8</v>
      </c>
      <c r="P26" s="16">
        <v>153</v>
      </c>
      <c r="Q26" s="7"/>
      <c r="R26" s="7"/>
      <c r="S26" s="7"/>
      <c r="T26" s="7"/>
      <c r="U26" s="7"/>
    </row>
    <row r="27" spans="1:27" x14ac:dyDescent="0.2">
      <c r="A27" s="58" t="s">
        <v>17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22" t="str">
        <f t="shared" ca="1" si="0"/>
        <v xml:space="preserve"> </v>
      </c>
      <c r="O27" s="22" t="str">
        <f t="shared" ca="1" si="1"/>
        <v xml:space="preserve"> </v>
      </c>
      <c r="P27" s="22"/>
      <c r="Q27" s="7"/>
      <c r="R27" s="7"/>
      <c r="S27" s="7"/>
      <c r="T27" s="7"/>
      <c r="U27" s="7"/>
    </row>
    <row r="28" spans="1:27" ht="27.95" customHeight="1" x14ac:dyDescent="0.2">
      <c r="A28" s="56" t="s">
        <v>18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16">
        <f t="shared" ca="1" si="0"/>
        <v>61.2</v>
      </c>
      <c r="O28" s="16">
        <f t="shared" ca="1" si="1"/>
        <v>91.8</v>
      </c>
      <c r="P28" s="16">
        <v>153</v>
      </c>
      <c r="Q28" s="7"/>
      <c r="R28" s="7"/>
      <c r="S28" s="7"/>
      <c r="T28" s="7"/>
      <c r="U28" s="7"/>
    </row>
    <row r="29" spans="1:27" x14ac:dyDescent="0.2">
      <c r="A29" s="56" t="s">
        <v>19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16">
        <f t="shared" ca="1" si="0"/>
        <v>61.2</v>
      </c>
      <c r="O29" s="16">
        <f t="shared" ca="1" si="1"/>
        <v>91.8</v>
      </c>
      <c r="P29" s="16">
        <v>153</v>
      </c>
      <c r="Q29" s="7"/>
      <c r="R29" s="7"/>
      <c r="S29" s="7"/>
      <c r="T29" s="7"/>
      <c r="U29" s="7"/>
    </row>
    <row r="30" spans="1:27" ht="27.95" customHeight="1" x14ac:dyDescent="0.2">
      <c r="A30" s="56" t="s">
        <v>20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16">
        <f t="shared" ca="1" si="0"/>
        <v>1846.4</v>
      </c>
      <c r="O30" s="16">
        <f t="shared" ca="1" si="1"/>
        <v>2769.6</v>
      </c>
      <c r="P30" s="16">
        <v>4616</v>
      </c>
      <c r="Q30" s="7"/>
      <c r="R30" s="7"/>
      <c r="S30" s="7"/>
      <c r="T30" s="7"/>
      <c r="U30" s="7"/>
    </row>
    <row r="31" spans="1:27" x14ac:dyDescent="0.2">
      <c r="A31" s="56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16" t="str">
        <f t="shared" ca="1" si="0"/>
        <v xml:space="preserve"> </v>
      </c>
      <c r="O31" s="16" t="str">
        <f t="shared" ca="1" si="1"/>
        <v xml:space="preserve"> </v>
      </c>
      <c r="P31" s="16"/>
      <c r="Q31" s="7"/>
      <c r="R31" s="7"/>
      <c r="S31" s="7"/>
      <c r="T31" s="7"/>
      <c r="U31" s="7"/>
    </row>
    <row r="32" spans="1:27" x14ac:dyDescent="0.2">
      <c r="A32" s="66" t="s">
        <v>22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23">
        <f t="shared" ca="1" si="0"/>
        <v>1846.4</v>
      </c>
      <c r="O32" s="23">
        <f t="shared" ca="1" si="1"/>
        <v>2769.6</v>
      </c>
      <c r="P32" s="23">
        <v>4616</v>
      </c>
      <c r="Q32" s="7"/>
      <c r="R32" s="7"/>
      <c r="S32" s="7"/>
      <c r="T32" s="7"/>
      <c r="U32" s="7"/>
    </row>
    <row r="33" spans="1:21" ht="21" customHeight="1" x14ac:dyDescent="0.2">
      <c r="A33" s="54" t="s">
        <v>23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7"/>
      <c r="R33" s="7"/>
      <c r="S33" s="7"/>
      <c r="T33" s="7"/>
      <c r="U33" s="7"/>
    </row>
    <row r="34" spans="1:21" ht="76.5" x14ac:dyDescent="0.2">
      <c r="A34" s="17">
        <v>2</v>
      </c>
      <c r="B34" s="18" t="s">
        <v>24</v>
      </c>
      <c r="C34" s="18" t="s">
        <v>25</v>
      </c>
      <c r="D3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(8002 / 100) * 20.34 * 1,1*0,034</v>
      </c>
      <c r="E34" s="20">
        <f>IF( 80.02 = "","0",80.02)</f>
        <v>80.02</v>
      </c>
      <c r="F34" s="20" t="str">
        <f ca="1">IF(INDIRECT("J" &amp; ROW())="текущие цены", IF(INDIRECT("G" &amp; ROW())="", "0", "0"), IF(INDIRECT("G" &amp; ROW())="", "0.76","20.34"))</f>
        <v>20.34</v>
      </c>
      <c r="G34" s="20" t="s">
        <v>26</v>
      </c>
      <c r="H34" s="20" t="s">
        <v>12</v>
      </c>
      <c r="I34" s="20"/>
      <c r="J34" s="20" t="s">
        <v>13</v>
      </c>
      <c r="K34" s="20" t="s">
        <v>27</v>
      </c>
      <c r="L34" s="20">
        <v>2</v>
      </c>
      <c r="M34" s="20" t="s">
        <v>15</v>
      </c>
      <c r="N34" s="21">
        <f ca="1">IF(ISNUMBER(INDIRECT("P" &amp; ROW())), INDIRECT("P" &amp; ROW())*0.4, " ")</f>
        <v>24.400000000000002</v>
      </c>
      <c r="O34" s="21">
        <f ca="1">IF(ISNUMBER(INDIRECT("P" &amp; ROW())), INDIRECT("P" &amp; ROW())*0.6, " ")</f>
        <v>36.6</v>
      </c>
      <c r="P34" s="21">
        <f ca="1">IF(INDIRECT("J" &amp; ROW())="текущие цены", 0, 61)</f>
        <v>61</v>
      </c>
      <c r="Q34" s="7"/>
      <c r="R34" s="7"/>
      <c r="S34" s="7"/>
      <c r="T34" s="7"/>
      <c r="U34" s="7"/>
    </row>
    <row r="35" spans="1:21" x14ac:dyDescent="0.2">
      <c r="A35" s="56" t="s">
        <v>16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16">
        <f t="shared" ref="N35:N41" ca="1" si="2">IF(ISNUMBER(INDIRECT("P" &amp; ROW())), INDIRECT("P" &amp; ROW()) * 0.4, " ")</f>
        <v>24.400000000000002</v>
      </c>
      <c r="O35" s="16">
        <f t="shared" ref="O35:O41" ca="1" si="3">IF(ISNUMBER(INDIRECT("P" &amp; ROW())), INDIRECT("P" &amp; ROW()) * 0.6, " ")</f>
        <v>36.6</v>
      </c>
      <c r="P35" s="16">
        <v>61</v>
      </c>
      <c r="Q35" s="7"/>
      <c r="R35" s="7"/>
      <c r="S35" s="7"/>
      <c r="T35" s="7"/>
      <c r="U35" s="7"/>
    </row>
    <row r="36" spans="1:21" x14ac:dyDescent="0.2">
      <c r="A36" s="58" t="s">
        <v>28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22" t="str">
        <f t="shared" ca="1" si="2"/>
        <v xml:space="preserve"> </v>
      </c>
      <c r="O36" s="22" t="str">
        <f t="shared" ca="1" si="3"/>
        <v xml:space="preserve"> </v>
      </c>
      <c r="P36" s="22"/>
      <c r="Q36" s="7"/>
      <c r="R36" s="7"/>
      <c r="S36" s="7"/>
      <c r="T36" s="7"/>
      <c r="U36" s="7"/>
    </row>
    <row r="37" spans="1:21" ht="27.95" customHeight="1" x14ac:dyDescent="0.2">
      <c r="A37" s="56" t="s">
        <v>18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16">
        <f t="shared" ca="1" si="2"/>
        <v>24.400000000000002</v>
      </c>
      <c r="O37" s="16">
        <f t="shared" ca="1" si="3"/>
        <v>36.6</v>
      </c>
      <c r="P37" s="16">
        <v>61</v>
      </c>
      <c r="Q37" s="7"/>
      <c r="R37" s="7"/>
      <c r="S37" s="7"/>
      <c r="T37" s="7"/>
      <c r="U37" s="7"/>
    </row>
    <row r="38" spans="1:21" x14ac:dyDescent="0.2">
      <c r="A38" s="56" t="s">
        <v>19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16">
        <f t="shared" ca="1" si="2"/>
        <v>24.400000000000002</v>
      </c>
      <c r="O38" s="16">
        <f t="shared" ca="1" si="3"/>
        <v>36.6</v>
      </c>
      <c r="P38" s="16">
        <v>61</v>
      </c>
      <c r="Q38" s="7"/>
      <c r="R38" s="7"/>
      <c r="S38" s="7"/>
      <c r="T38" s="7"/>
      <c r="U38" s="7"/>
    </row>
    <row r="39" spans="1:21" ht="27.95" customHeight="1" x14ac:dyDescent="0.2">
      <c r="A39" s="56" t="s">
        <v>20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16">
        <f t="shared" ca="1" si="2"/>
        <v>736</v>
      </c>
      <c r="O39" s="16">
        <f t="shared" ca="1" si="3"/>
        <v>1104</v>
      </c>
      <c r="P39" s="16">
        <v>1840</v>
      </c>
      <c r="Q39" s="7"/>
      <c r="R39" s="7"/>
      <c r="S39" s="7"/>
      <c r="T39" s="7"/>
      <c r="U39" s="7"/>
    </row>
    <row r="40" spans="1:21" x14ac:dyDescent="0.2">
      <c r="A40" s="56" t="s">
        <v>21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16" t="str">
        <f t="shared" ca="1" si="2"/>
        <v xml:space="preserve"> </v>
      </c>
      <c r="O40" s="16" t="str">
        <f t="shared" ca="1" si="3"/>
        <v xml:space="preserve"> </v>
      </c>
      <c r="P40" s="16"/>
      <c r="Q40" s="7"/>
      <c r="R40" s="7"/>
      <c r="S40" s="7"/>
      <c r="T40" s="7"/>
      <c r="U40" s="7"/>
    </row>
    <row r="41" spans="1:21" x14ac:dyDescent="0.2">
      <c r="A41" s="66" t="s">
        <v>29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23">
        <f t="shared" ca="1" si="2"/>
        <v>736</v>
      </c>
      <c r="O41" s="23">
        <f t="shared" ca="1" si="3"/>
        <v>1104</v>
      </c>
      <c r="P41" s="23">
        <v>1840</v>
      </c>
      <c r="Q41" s="7"/>
      <c r="R41" s="7"/>
      <c r="S41" s="7"/>
      <c r="T41" s="7"/>
      <c r="U41" s="7"/>
    </row>
    <row r="42" spans="1:21" ht="21" customHeight="1" x14ac:dyDescent="0.2">
      <c r="A42" s="54" t="s">
        <v>30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7"/>
      <c r="R42" s="7"/>
      <c r="S42" s="7"/>
      <c r="T42" s="7"/>
      <c r="U42" s="7"/>
    </row>
    <row r="43" spans="1:21" ht="63.75" x14ac:dyDescent="0.2">
      <c r="A43" s="12">
        <v>3</v>
      </c>
      <c r="B43" s="13" t="s">
        <v>31</v>
      </c>
      <c r="C43" s="13" t="s">
        <v>32</v>
      </c>
      <c r="D4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</v>
      </c>
      <c r="E43" s="15">
        <f>IF( 1 = "","0",1)</f>
        <v>1</v>
      </c>
      <c r="F43" s="15" t="str">
        <f ca="1">IF(INDIRECT("J" &amp; ROW())="текущие цены", IF(INDIRECT("G" &amp; ROW())="", "0", "0"), IF(INDIRECT("G" &amp; ROW())="", "6352.5","275000"))</f>
        <v>275000</v>
      </c>
      <c r="G43" s="15" t="s">
        <v>33</v>
      </c>
      <c r="H43" s="15"/>
      <c r="I43" s="15"/>
      <c r="J43" s="15" t="s">
        <v>13</v>
      </c>
      <c r="K43" s="15" t="s">
        <v>34</v>
      </c>
      <c r="L43" s="15">
        <v>3</v>
      </c>
      <c r="M43" s="15" t="s">
        <v>35</v>
      </c>
      <c r="N43" s="16">
        <f ca="1">IF(ISNUMBER(INDIRECT("P" &amp; ROW())), INDIRECT("P" &amp; ROW())*0.4, " ")</f>
        <v>2541.2000000000003</v>
      </c>
      <c r="O43" s="16">
        <f ca="1">IF(ISNUMBER(INDIRECT("P" &amp; ROW())), INDIRECT("P" &amp; ROW())*0.6, " ")</f>
        <v>3811.7999999999997</v>
      </c>
      <c r="P43" s="16">
        <f ca="1">IF(INDIRECT("J" &amp; ROW())="текущие цены", 0, 6353)</f>
        <v>6353</v>
      </c>
      <c r="Q43" s="7"/>
      <c r="R43" s="7"/>
      <c r="S43" s="7"/>
      <c r="T43" s="7"/>
      <c r="U43" s="7"/>
    </row>
    <row r="44" spans="1:21" ht="63.75" x14ac:dyDescent="0.2">
      <c r="A44" s="17">
        <v>4</v>
      </c>
      <c r="B44" s="18" t="s">
        <v>31</v>
      </c>
      <c r="C44" s="18" t="s">
        <v>36</v>
      </c>
      <c r="D4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8002 * 6 * 1,1*0,021</v>
      </c>
      <c r="E44" s="20">
        <f>IF( 8002 = "","0",8002)</f>
        <v>8002</v>
      </c>
      <c r="F44" s="20" t="str">
        <f ca="1">IF(INDIRECT("J" &amp; ROW())="текущие цены", IF(INDIRECT("G" &amp; ROW())="", "0", "0"), IF(INDIRECT("G" &amp; ROW())="", "0.14","6"))</f>
        <v>6</v>
      </c>
      <c r="G44" s="20" t="s">
        <v>37</v>
      </c>
      <c r="H44" s="20"/>
      <c r="I44" s="20"/>
      <c r="J44" s="20" t="s">
        <v>13</v>
      </c>
      <c r="K44" s="20" t="s">
        <v>38</v>
      </c>
      <c r="L44" s="20">
        <v>3</v>
      </c>
      <c r="M44" s="20" t="s">
        <v>39</v>
      </c>
      <c r="N44" s="21">
        <f ca="1">IF(ISNUMBER(INDIRECT("P" &amp; ROW())), INDIRECT("P" &amp; ROW())*0.4, " ")</f>
        <v>448</v>
      </c>
      <c r="O44" s="21">
        <f ca="1">IF(ISNUMBER(INDIRECT("P" &amp; ROW())), INDIRECT("P" &amp; ROW())*0.6, " ")</f>
        <v>672</v>
      </c>
      <c r="P44" s="21">
        <f ca="1">IF(INDIRECT("J" &amp; ROW())="текущие цены", 0, 1120)</f>
        <v>1120</v>
      </c>
      <c r="Q44" s="7"/>
      <c r="R44" s="7"/>
      <c r="S44" s="7"/>
      <c r="T44" s="7"/>
      <c r="U44" s="7"/>
    </row>
    <row r="45" spans="1:21" x14ac:dyDescent="0.2">
      <c r="A45" s="56" t="s">
        <v>16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16">
        <f t="shared" ref="N45:N51" ca="1" si="4">IF(ISNUMBER(INDIRECT("P" &amp; ROW())), INDIRECT("P" &amp; ROW()) * 0.4, " ")</f>
        <v>2989.2000000000003</v>
      </c>
      <c r="O45" s="16">
        <f t="shared" ref="O45:O51" ca="1" si="5">IF(ISNUMBER(INDIRECT("P" &amp; ROW())), INDIRECT("P" &amp; ROW()) * 0.6, " ")</f>
        <v>4483.8</v>
      </c>
      <c r="P45" s="16">
        <v>7473</v>
      </c>
      <c r="Q45" s="7"/>
      <c r="R45" s="7"/>
      <c r="S45" s="7"/>
      <c r="T45" s="7"/>
      <c r="U45" s="7"/>
    </row>
    <row r="46" spans="1:21" x14ac:dyDescent="0.2">
      <c r="A46" s="58" t="s">
        <v>40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22" t="str">
        <f t="shared" ca="1" si="4"/>
        <v xml:space="preserve"> </v>
      </c>
      <c r="O46" s="22" t="str">
        <f t="shared" ca="1" si="5"/>
        <v xml:space="preserve"> </v>
      </c>
      <c r="P46" s="22"/>
      <c r="Q46" s="7"/>
      <c r="R46" s="7"/>
      <c r="S46" s="7"/>
      <c r="T46" s="7"/>
      <c r="U46" s="7"/>
    </row>
    <row r="47" spans="1:21" ht="27.95" customHeight="1" x14ac:dyDescent="0.2">
      <c r="A47" s="56" t="s">
        <v>41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16">
        <f t="shared" ca="1" si="4"/>
        <v>2989.2000000000003</v>
      </c>
      <c r="O47" s="16">
        <f t="shared" ca="1" si="5"/>
        <v>4483.8</v>
      </c>
      <c r="P47" s="16">
        <v>7473</v>
      </c>
      <c r="Q47" s="7"/>
      <c r="R47" s="7"/>
      <c r="S47" s="7"/>
      <c r="T47" s="7"/>
      <c r="U47" s="7"/>
    </row>
    <row r="48" spans="1:21" x14ac:dyDescent="0.2">
      <c r="A48" s="56" t="s">
        <v>19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16">
        <f t="shared" ca="1" si="4"/>
        <v>2989.2000000000003</v>
      </c>
      <c r="O48" s="16">
        <f t="shared" ca="1" si="5"/>
        <v>4483.8</v>
      </c>
      <c r="P48" s="16">
        <v>7473</v>
      </c>
      <c r="Q48" s="7"/>
      <c r="R48" s="7"/>
      <c r="S48" s="7"/>
      <c r="T48" s="7"/>
      <c r="U48" s="7"/>
    </row>
    <row r="49" spans="1:21" ht="27.95" customHeight="1" x14ac:dyDescent="0.2">
      <c r="A49" s="56" t="s">
        <v>42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16">
        <f t="shared" ca="1" si="4"/>
        <v>11717.6</v>
      </c>
      <c r="O49" s="16">
        <f t="shared" ca="1" si="5"/>
        <v>17576.399999999998</v>
      </c>
      <c r="P49" s="16">
        <v>29294</v>
      </c>
      <c r="Q49" s="7"/>
      <c r="R49" s="7"/>
      <c r="S49" s="7"/>
      <c r="T49" s="7"/>
      <c r="U49" s="7"/>
    </row>
    <row r="50" spans="1:21" x14ac:dyDescent="0.2">
      <c r="A50" s="56" t="s">
        <v>21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16" t="str">
        <f t="shared" ca="1" si="4"/>
        <v xml:space="preserve"> </v>
      </c>
      <c r="O50" s="16" t="str">
        <f t="shared" ca="1" si="5"/>
        <v xml:space="preserve"> </v>
      </c>
      <c r="P50" s="16"/>
      <c r="Q50" s="7"/>
      <c r="R50" s="7"/>
      <c r="S50" s="7"/>
      <c r="T50" s="7"/>
      <c r="U50" s="7"/>
    </row>
    <row r="51" spans="1:21" x14ac:dyDescent="0.2">
      <c r="A51" s="66" t="s">
        <v>43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23">
        <f t="shared" ca="1" si="4"/>
        <v>11717.6</v>
      </c>
      <c r="O51" s="23">
        <f t="shared" ca="1" si="5"/>
        <v>17576.399999999998</v>
      </c>
      <c r="P51" s="23">
        <v>29294</v>
      </c>
      <c r="Q51" s="7"/>
      <c r="R51" s="7"/>
      <c r="S51" s="7"/>
      <c r="T51" s="7"/>
      <c r="U51" s="7"/>
    </row>
    <row r="52" spans="1:21" ht="21" customHeight="1" x14ac:dyDescent="0.2">
      <c r="A52" s="54" t="s">
        <v>44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7"/>
      <c r="R52" s="7"/>
      <c r="S52" s="7"/>
      <c r="T52" s="7"/>
      <c r="U52" s="7"/>
    </row>
    <row r="53" spans="1:21" ht="63.75" x14ac:dyDescent="0.2">
      <c r="A53" s="12">
        <v>5</v>
      </c>
      <c r="B53" s="13" t="s">
        <v>31</v>
      </c>
      <c r="C53" s="13" t="s">
        <v>32</v>
      </c>
      <c r="D5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1,1*0,021*0,04</v>
      </c>
      <c r="E53" s="15">
        <f>IF( 1 = "","0",1)</f>
        <v>1</v>
      </c>
      <c r="F53" s="15" t="str">
        <f ca="1">IF(INDIRECT("J" &amp; ROW())="текущие цены", IF(INDIRECT("G" &amp; ROW())="", "0", "0"), IF(INDIRECT("G" &amp; ROW())="", "254.1","275000"))</f>
        <v>275000</v>
      </c>
      <c r="G53" s="15" t="s">
        <v>45</v>
      </c>
      <c r="H53" s="15"/>
      <c r="I53" s="15"/>
      <c r="J53" s="15" t="s">
        <v>13</v>
      </c>
      <c r="K53" s="15" t="s">
        <v>46</v>
      </c>
      <c r="L53" s="15">
        <v>4</v>
      </c>
      <c r="M53" s="15" t="s">
        <v>35</v>
      </c>
      <c r="N53" s="16">
        <f ca="1">IF(ISNUMBER(INDIRECT("P" &amp; ROW())), INDIRECT("P" &amp; ROW())*0.4, " ")</f>
        <v>101.60000000000001</v>
      </c>
      <c r="O53" s="16">
        <f ca="1">IF(ISNUMBER(INDIRECT("P" &amp; ROW())), INDIRECT("P" &amp; ROW())*0.6, " ")</f>
        <v>152.4</v>
      </c>
      <c r="P53" s="16">
        <f ca="1">IF(INDIRECT("J" &amp; ROW())="текущие цены", 0, 254)</f>
        <v>254</v>
      </c>
      <c r="Q53" s="7"/>
      <c r="R53" s="7"/>
      <c r="S53" s="7"/>
      <c r="T53" s="7"/>
      <c r="U53" s="7"/>
    </row>
    <row r="54" spans="1:21" ht="63.75" x14ac:dyDescent="0.2">
      <c r="A54" s="17">
        <v>6</v>
      </c>
      <c r="B54" s="18" t="s">
        <v>31</v>
      </c>
      <c r="C54" s="18" t="s">
        <v>36</v>
      </c>
      <c r="D5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8002 * 6 * 1,1*0,021*0,04</v>
      </c>
      <c r="E54" s="20">
        <f>IF( 8002 = "","0",8002)</f>
        <v>8002</v>
      </c>
      <c r="F54" s="20" t="str">
        <f ca="1">IF(INDIRECT("J" &amp; ROW())="текущие цены", IF(INDIRECT("G" &amp; ROW())="", "0", "0"), IF(INDIRECT("G" &amp; ROW())="", "0.01","6"))</f>
        <v>6</v>
      </c>
      <c r="G54" s="20" t="s">
        <v>45</v>
      </c>
      <c r="H54" s="20"/>
      <c r="I54" s="20"/>
      <c r="J54" s="20" t="s">
        <v>13</v>
      </c>
      <c r="K54" s="20" t="s">
        <v>46</v>
      </c>
      <c r="L54" s="20">
        <v>4</v>
      </c>
      <c r="M54" s="20" t="s">
        <v>39</v>
      </c>
      <c r="N54" s="21">
        <f ca="1">IF(ISNUMBER(INDIRECT("P" &amp; ROW())), INDIRECT("P" &amp; ROW())*0.4, " ")</f>
        <v>32</v>
      </c>
      <c r="O54" s="21">
        <f ca="1">IF(ISNUMBER(INDIRECT("P" &amp; ROW())), INDIRECT("P" &amp; ROW())*0.6, " ")</f>
        <v>48</v>
      </c>
      <c r="P54" s="21">
        <f ca="1">IF(INDIRECT("J" &amp; ROW())="текущие цены", 0, 80)</f>
        <v>80</v>
      </c>
      <c r="Q54" s="7"/>
      <c r="R54" s="7"/>
      <c r="S54" s="7"/>
      <c r="T54" s="7"/>
      <c r="U54" s="7"/>
    </row>
    <row r="55" spans="1:21" x14ac:dyDescent="0.2">
      <c r="A55" s="56" t="s">
        <v>16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16">
        <f t="shared" ref="N55:N62" ca="1" si="6">IF(ISNUMBER(INDIRECT("P" &amp; ROW())), INDIRECT("P" &amp; ROW()) * 0.4, " ")</f>
        <v>133.6</v>
      </c>
      <c r="O55" s="16">
        <f t="shared" ref="O55:O62" ca="1" si="7">IF(ISNUMBER(INDIRECT("P" &amp; ROW())), INDIRECT("P" &amp; ROW()) * 0.6, " ")</f>
        <v>200.4</v>
      </c>
      <c r="P55" s="16">
        <v>334</v>
      </c>
      <c r="Q55" s="7"/>
      <c r="R55" s="7"/>
      <c r="S55" s="7"/>
      <c r="T55" s="7"/>
      <c r="U55" s="7"/>
    </row>
    <row r="56" spans="1:21" x14ac:dyDescent="0.2">
      <c r="A56" s="58" t="s">
        <v>47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22" t="str">
        <f t="shared" ca="1" si="6"/>
        <v xml:space="preserve"> </v>
      </c>
      <c r="O56" s="22" t="str">
        <f t="shared" ca="1" si="7"/>
        <v xml:space="preserve"> </v>
      </c>
      <c r="P56" s="22"/>
      <c r="Q56" s="7"/>
      <c r="R56" s="7"/>
      <c r="S56" s="7"/>
      <c r="T56" s="7"/>
      <c r="U56" s="7"/>
    </row>
    <row r="57" spans="1:21" ht="27.95" customHeight="1" x14ac:dyDescent="0.2">
      <c r="A57" s="56" t="s">
        <v>41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6">
        <f t="shared" ca="1" si="6"/>
        <v>133.6</v>
      </c>
      <c r="O57" s="16">
        <f t="shared" ca="1" si="7"/>
        <v>200.4</v>
      </c>
      <c r="P57" s="16">
        <v>334</v>
      </c>
      <c r="Q57" s="7"/>
      <c r="R57" s="7"/>
      <c r="S57" s="7"/>
      <c r="T57" s="7"/>
      <c r="U57" s="7"/>
    </row>
    <row r="58" spans="1:21" x14ac:dyDescent="0.2">
      <c r="A58" s="56" t="s">
        <v>19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16">
        <f t="shared" ca="1" si="6"/>
        <v>133.6</v>
      </c>
      <c r="O58" s="16">
        <f t="shared" ca="1" si="7"/>
        <v>200.4</v>
      </c>
      <c r="P58" s="16">
        <v>334</v>
      </c>
      <c r="Q58" s="7"/>
      <c r="R58" s="7"/>
      <c r="S58" s="7"/>
      <c r="T58" s="7"/>
      <c r="U58" s="7"/>
    </row>
    <row r="59" spans="1:21" ht="27.95" customHeight="1" x14ac:dyDescent="0.2">
      <c r="A59" s="56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6">
        <f t="shared" ca="1" si="6"/>
        <v>523.6</v>
      </c>
      <c r="O59" s="16">
        <f t="shared" ca="1" si="7"/>
        <v>785.4</v>
      </c>
      <c r="P59" s="16">
        <v>1309</v>
      </c>
      <c r="Q59" s="7"/>
      <c r="R59" s="7"/>
      <c r="S59" s="7"/>
      <c r="T59" s="7"/>
      <c r="U59" s="7"/>
    </row>
    <row r="60" spans="1:21" x14ac:dyDescent="0.2">
      <c r="A60" s="56" t="s">
        <v>21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6" t="str">
        <f t="shared" ca="1" si="6"/>
        <v xml:space="preserve"> </v>
      </c>
      <c r="O60" s="16" t="str">
        <f t="shared" ca="1" si="7"/>
        <v xml:space="preserve"> </v>
      </c>
      <c r="P60" s="16"/>
      <c r="Q60" s="7"/>
      <c r="R60" s="7"/>
      <c r="S60" s="7"/>
      <c r="T60" s="7"/>
      <c r="U60" s="7"/>
    </row>
    <row r="61" spans="1:21" x14ac:dyDescent="0.2">
      <c r="A61" s="56" t="s">
        <v>48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16">
        <f t="shared" ca="1" si="6"/>
        <v>32</v>
      </c>
      <c r="O61" s="16">
        <f t="shared" ca="1" si="7"/>
        <v>48</v>
      </c>
      <c r="P61" s="16">
        <v>80</v>
      </c>
      <c r="Q61" s="7"/>
      <c r="R61" s="7"/>
      <c r="S61" s="7"/>
      <c r="T61" s="7"/>
      <c r="U61" s="7"/>
    </row>
    <row r="62" spans="1:21" x14ac:dyDescent="0.2">
      <c r="A62" s="66" t="s">
        <v>49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23">
        <f t="shared" ca="1" si="6"/>
        <v>523.6</v>
      </c>
      <c r="O62" s="23">
        <f t="shared" ca="1" si="7"/>
        <v>785.4</v>
      </c>
      <c r="P62" s="23">
        <v>1309</v>
      </c>
      <c r="Q62" s="7"/>
      <c r="R62" s="7"/>
      <c r="S62" s="7"/>
      <c r="T62" s="7"/>
      <c r="U62" s="7"/>
    </row>
    <row r="63" spans="1:21" ht="21" customHeight="1" x14ac:dyDescent="0.2">
      <c r="A63" s="54" t="s">
        <v>50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7"/>
      <c r="R63" s="7"/>
      <c r="S63" s="7"/>
      <c r="T63" s="7"/>
      <c r="U63" s="7"/>
    </row>
    <row r="64" spans="1:21" ht="63.75" x14ac:dyDescent="0.2">
      <c r="A64" s="12">
        <v>7</v>
      </c>
      <c r="B64" s="13" t="s">
        <v>31</v>
      </c>
      <c r="C64" s="13" t="s">
        <v>32</v>
      </c>
      <c r="D6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1,1*0,021*0,05</v>
      </c>
      <c r="E64" s="15">
        <f>IF( 1 = "","0",1)</f>
        <v>1</v>
      </c>
      <c r="F64" s="15" t="str">
        <f ca="1">IF(INDIRECT("J" &amp; ROW())="текущие цены", IF(INDIRECT("G" &amp; ROW())="", "0", "0"), IF(INDIRECT("G" &amp; ROW())="", "317.63","275000"))</f>
        <v>275000</v>
      </c>
      <c r="G64" s="15" t="s">
        <v>51</v>
      </c>
      <c r="H64" s="15"/>
      <c r="I64" s="15"/>
      <c r="J64" s="15" t="s">
        <v>13</v>
      </c>
      <c r="K64" s="15" t="s">
        <v>52</v>
      </c>
      <c r="L64" s="15">
        <v>5</v>
      </c>
      <c r="M64" s="15" t="s">
        <v>35</v>
      </c>
      <c r="N64" s="16">
        <f ca="1">IF(ISNUMBER(INDIRECT("P" &amp; ROW())), INDIRECT("P" &amp; ROW())*0.4, " ")</f>
        <v>127.2</v>
      </c>
      <c r="O64" s="16">
        <f ca="1">IF(ISNUMBER(INDIRECT("P" &amp; ROW())), INDIRECT("P" &amp; ROW())*0.6, " ")</f>
        <v>190.79999999999998</v>
      </c>
      <c r="P64" s="16">
        <f ca="1">IF(INDIRECT("J" &amp; ROW())="текущие цены", 0, 318)</f>
        <v>318</v>
      </c>
      <c r="Q64" s="7"/>
      <c r="R64" s="7"/>
      <c r="S64" s="7"/>
      <c r="T64" s="7"/>
      <c r="U64" s="7"/>
    </row>
    <row r="65" spans="1:21" ht="63.75" x14ac:dyDescent="0.2">
      <c r="A65" s="17">
        <v>8</v>
      </c>
      <c r="B65" s="18" t="s">
        <v>31</v>
      </c>
      <c r="C65" s="18" t="s">
        <v>36</v>
      </c>
      <c r="D65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8002 * 6 * 1,1*0,021*0,05</v>
      </c>
      <c r="E65" s="20">
        <f>IF( 8002 = "","0",8002)</f>
        <v>8002</v>
      </c>
      <c r="F65" s="20" t="str">
        <f ca="1">IF(INDIRECT("J" &amp; ROW())="текущие цены", IF(INDIRECT("G" &amp; ROW())="", "0", "0"), IF(INDIRECT("G" &amp; ROW())="", "0.01","6"))</f>
        <v>6</v>
      </c>
      <c r="G65" s="20" t="s">
        <v>51</v>
      </c>
      <c r="H65" s="20"/>
      <c r="I65" s="20"/>
      <c r="J65" s="20" t="s">
        <v>13</v>
      </c>
      <c r="K65" s="20" t="s">
        <v>53</v>
      </c>
      <c r="L65" s="20">
        <v>5</v>
      </c>
      <c r="M65" s="20" t="s">
        <v>39</v>
      </c>
      <c r="N65" s="21">
        <f ca="1">IF(ISNUMBER(INDIRECT("P" &amp; ROW())), INDIRECT("P" &amp; ROW())*0.4, " ")</f>
        <v>32</v>
      </c>
      <c r="O65" s="21">
        <f ca="1">IF(ISNUMBER(INDIRECT("P" &amp; ROW())), INDIRECT("P" &amp; ROW())*0.6, " ")</f>
        <v>48</v>
      </c>
      <c r="P65" s="21">
        <f ca="1">IF(INDIRECT("J" &amp; ROW())="текущие цены", 0, 80)</f>
        <v>80</v>
      </c>
      <c r="Q65" s="7"/>
      <c r="R65" s="7"/>
      <c r="S65" s="7"/>
      <c r="T65" s="7"/>
      <c r="U65" s="7"/>
    </row>
    <row r="66" spans="1:21" x14ac:dyDescent="0.2">
      <c r="A66" s="56" t="s">
        <v>16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16">
        <f t="shared" ref="N66:N82" ca="1" si="8">IF(ISNUMBER(INDIRECT("P" &amp; ROW())), INDIRECT("P" &amp; ROW()) * 0.4, " ")</f>
        <v>159.20000000000002</v>
      </c>
      <c r="O66" s="16">
        <f t="shared" ref="O66:O82" ca="1" si="9">IF(ISNUMBER(INDIRECT("P" &amp; ROW())), INDIRECT("P" &amp; ROW()) * 0.6, " ")</f>
        <v>238.79999999999998</v>
      </c>
      <c r="P66" s="16">
        <v>398</v>
      </c>
      <c r="Q66" s="7"/>
      <c r="R66" s="7"/>
      <c r="S66" s="7"/>
      <c r="T66" s="7"/>
      <c r="U66" s="7"/>
    </row>
    <row r="67" spans="1:21" x14ac:dyDescent="0.2">
      <c r="A67" s="58" t="s">
        <v>54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22" t="str">
        <f t="shared" ca="1" si="8"/>
        <v xml:space="preserve"> </v>
      </c>
      <c r="O67" s="22" t="str">
        <f t="shared" ca="1" si="9"/>
        <v xml:space="preserve"> </v>
      </c>
      <c r="P67" s="22"/>
      <c r="Q67" s="7"/>
      <c r="R67" s="7"/>
      <c r="S67" s="7"/>
      <c r="T67" s="7"/>
      <c r="U67" s="7"/>
    </row>
    <row r="68" spans="1:21" ht="27.95" customHeight="1" x14ac:dyDescent="0.2">
      <c r="A68" s="56" t="s">
        <v>41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16">
        <f t="shared" ca="1" si="8"/>
        <v>159.20000000000002</v>
      </c>
      <c r="O68" s="16">
        <f t="shared" ca="1" si="9"/>
        <v>238.79999999999998</v>
      </c>
      <c r="P68" s="16">
        <v>398</v>
      </c>
      <c r="Q68" s="7"/>
      <c r="R68" s="7"/>
      <c r="S68" s="7"/>
      <c r="T68" s="7"/>
      <c r="U68" s="7"/>
    </row>
    <row r="69" spans="1:21" x14ac:dyDescent="0.2">
      <c r="A69" s="56" t="s">
        <v>19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16">
        <f t="shared" ca="1" si="8"/>
        <v>159.20000000000002</v>
      </c>
      <c r="O69" s="16">
        <f t="shared" ca="1" si="9"/>
        <v>238.79999999999998</v>
      </c>
      <c r="P69" s="16">
        <v>398</v>
      </c>
      <c r="Q69" s="7"/>
      <c r="R69" s="7"/>
      <c r="S69" s="7"/>
      <c r="T69" s="7"/>
      <c r="U69" s="7"/>
    </row>
    <row r="70" spans="1:21" ht="27.95" customHeight="1" x14ac:dyDescent="0.2">
      <c r="A70" s="56" t="s">
        <v>42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16">
        <f t="shared" ca="1" si="8"/>
        <v>624</v>
      </c>
      <c r="O70" s="16">
        <f t="shared" ca="1" si="9"/>
        <v>936</v>
      </c>
      <c r="P70" s="16">
        <v>1560</v>
      </c>
      <c r="Q70" s="7"/>
      <c r="R70" s="7"/>
      <c r="S70" s="7"/>
      <c r="T70" s="7"/>
      <c r="U70" s="7"/>
    </row>
    <row r="71" spans="1:21" x14ac:dyDescent="0.2">
      <c r="A71" s="56" t="s">
        <v>21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16" t="str">
        <f t="shared" ca="1" si="8"/>
        <v xml:space="preserve"> </v>
      </c>
      <c r="O71" s="16" t="str">
        <f t="shared" ca="1" si="9"/>
        <v xml:space="preserve"> </v>
      </c>
      <c r="P71" s="16"/>
      <c r="Q71" s="7"/>
      <c r="R71" s="7"/>
      <c r="S71" s="7"/>
      <c r="T71" s="7"/>
      <c r="U71" s="7"/>
    </row>
    <row r="72" spans="1:21" x14ac:dyDescent="0.2">
      <c r="A72" s="56" t="s">
        <v>48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16">
        <f t="shared" ca="1" si="8"/>
        <v>32</v>
      </c>
      <c r="O72" s="16">
        <f t="shared" ca="1" si="9"/>
        <v>48</v>
      </c>
      <c r="P72" s="16">
        <v>80</v>
      </c>
      <c r="Q72" s="7"/>
      <c r="R72" s="7"/>
      <c r="S72" s="7"/>
      <c r="T72" s="7"/>
      <c r="U72" s="7"/>
    </row>
    <row r="73" spans="1:21" x14ac:dyDescent="0.2">
      <c r="A73" s="66" t="s">
        <v>55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23">
        <f t="shared" ca="1" si="8"/>
        <v>624</v>
      </c>
      <c r="O73" s="23">
        <f t="shared" ca="1" si="9"/>
        <v>936</v>
      </c>
      <c r="P73" s="23">
        <v>1560</v>
      </c>
      <c r="Q73" s="7"/>
      <c r="R73" s="7"/>
      <c r="S73" s="7"/>
      <c r="T73" s="7"/>
      <c r="U73" s="7"/>
    </row>
    <row r="74" spans="1:21" x14ac:dyDescent="0.2">
      <c r="A74" s="68" t="s">
        <v>56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24">
        <f t="shared" ca="1" si="8"/>
        <v>3367.6000000000004</v>
      </c>
      <c r="O74" s="24">
        <f t="shared" ca="1" si="9"/>
        <v>5051.3999999999996</v>
      </c>
      <c r="P74" s="24">
        <v>8419</v>
      </c>
      <c r="Q74" s="7"/>
      <c r="R74" s="7"/>
      <c r="S74" s="7"/>
      <c r="T74" s="7"/>
      <c r="U74" s="7"/>
    </row>
    <row r="75" spans="1:21" x14ac:dyDescent="0.2">
      <c r="A75" s="69" t="s">
        <v>57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25" t="str">
        <f t="shared" ca="1" si="8"/>
        <v xml:space="preserve"> </v>
      </c>
      <c r="O75" s="25" t="str">
        <f t="shared" ca="1" si="9"/>
        <v xml:space="preserve"> </v>
      </c>
      <c r="P75" s="25"/>
      <c r="Q75" s="7"/>
      <c r="R75" s="7"/>
      <c r="S75" s="7"/>
      <c r="T75" s="7"/>
      <c r="U75" s="7"/>
    </row>
    <row r="76" spans="1:21" ht="27.95" customHeight="1" x14ac:dyDescent="0.2">
      <c r="A76" s="68" t="s">
        <v>58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24">
        <f t="shared" ca="1" si="8"/>
        <v>2582.4</v>
      </c>
      <c r="O76" s="24">
        <f t="shared" ca="1" si="9"/>
        <v>3873.6</v>
      </c>
      <c r="P76" s="24">
        <v>6456</v>
      </c>
      <c r="Q76" s="7"/>
      <c r="R76" s="7"/>
      <c r="S76" s="7"/>
      <c r="T76" s="7"/>
      <c r="U76" s="7"/>
    </row>
    <row r="77" spans="1:21" ht="27.95" customHeight="1" x14ac:dyDescent="0.2">
      <c r="A77" s="68" t="s">
        <v>59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24">
        <f t="shared" ca="1" si="8"/>
        <v>12865.6</v>
      </c>
      <c r="O77" s="24">
        <f t="shared" ca="1" si="9"/>
        <v>19298.399999999998</v>
      </c>
      <c r="P77" s="24">
        <v>32164</v>
      </c>
      <c r="Q77" s="7"/>
      <c r="R77" s="7"/>
      <c r="S77" s="7"/>
      <c r="T77" s="7"/>
      <c r="U77" s="7"/>
    </row>
    <row r="78" spans="1:21" x14ac:dyDescent="0.2">
      <c r="A78" s="68" t="s">
        <v>19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24">
        <f t="shared" ca="1" si="8"/>
        <v>15448</v>
      </c>
      <c r="O78" s="24">
        <f t="shared" ca="1" si="9"/>
        <v>23172</v>
      </c>
      <c r="P78" s="24">
        <v>38620</v>
      </c>
      <c r="Q78" s="7"/>
      <c r="R78" s="7"/>
      <c r="S78" s="7"/>
      <c r="T78" s="7"/>
      <c r="U78" s="7"/>
    </row>
    <row r="79" spans="1:21" x14ac:dyDescent="0.2">
      <c r="A79" s="68" t="s">
        <v>21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24" t="str">
        <f t="shared" ca="1" si="8"/>
        <v xml:space="preserve"> </v>
      </c>
      <c r="O79" s="24" t="str">
        <f t="shared" ca="1" si="9"/>
        <v xml:space="preserve"> </v>
      </c>
      <c r="P79" s="24"/>
      <c r="Q79" s="7"/>
      <c r="R79" s="7"/>
      <c r="S79" s="7"/>
      <c r="T79" s="7"/>
      <c r="U79" s="7"/>
    </row>
    <row r="80" spans="1:21" x14ac:dyDescent="0.2">
      <c r="A80" s="68" t="s">
        <v>48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24">
        <f t="shared" ca="1" si="8"/>
        <v>64</v>
      </c>
      <c r="O80" s="24">
        <f t="shared" ca="1" si="9"/>
        <v>96</v>
      </c>
      <c r="P80" s="24">
        <v>160</v>
      </c>
      <c r="Q80" s="7"/>
      <c r="R80" s="7"/>
      <c r="S80" s="7"/>
      <c r="T80" s="7"/>
      <c r="U80" s="7"/>
    </row>
    <row r="81" spans="1:27" x14ac:dyDescent="0.2">
      <c r="A81" s="68" t="s">
        <v>60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24">
        <f t="shared" ca="1" si="8"/>
        <v>2780.6400000000003</v>
      </c>
      <c r="O81" s="24">
        <f t="shared" ca="1" si="9"/>
        <v>4170.96</v>
      </c>
      <c r="P81" s="24">
        <v>6951.6</v>
      </c>
      <c r="Q81" s="7"/>
      <c r="R81" s="7"/>
      <c r="S81" s="7"/>
      <c r="T81" s="7"/>
      <c r="U81" s="7"/>
    </row>
    <row r="82" spans="1:27" x14ac:dyDescent="0.2">
      <c r="A82" s="69" t="s">
        <v>61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25">
        <f t="shared" ca="1" si="8"/>
        <v>18228.64</v>
      </c>
      <c r="O82" s="25">
        <f t="shared" ca="1" si="9"/>
        <v>27342.959999999999</v>
      </c>
      <c r="P82" s="25">
        <v>45571.6</v>
      </c>
      <c r="Q82" s="7"/>
      <c r="R82" s="7"/>
      <c r="S82" s="7"/>
      <c r="T82" s="7"/>
      <c r="U82" s="7"/>
    </row>
    <row r="83" spans="1:2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8"/>
      <c r="R83" s="8"/>
      <c r="S83" s="8"/>
      <c r="T83" s="8"/>
      <c r="U83" s="8"/>
    </row>
    <row r="84" spans="1:27" x14ac:dyDescent="0.2">
      <c r="A84" s="2"/>
      <c r="B84" s="2"/>
      <c r="C84" s="2"/>
      <c r="D84" s="2"/>
      <c r="E84" s="2"/>
      <c r="F84" s="2"/>
      <c r="G84" s="2"/>
      <c r="H84" s="2"/>
      <c r="I84" s="8"/>
      <c r="J84" s="8"/>
      <c r="K84" s="8"/>
      <c r="L84" s="8"/>
      <c r="M84" s="8"/>
      <c r="S84" s="10"/>
      <c r="AA84" s="1"/>
    </row>
    <row r="85" spans="1:27" s="35" customFormat="1" x14ac:dyDescent="0.2">
      <c r="A85" s="74" t="s">
        <v>64</v>
      </c>
      <c r="B85" s="75"/>
      <c r="C85" s="75"/>
      <c r="D85" s="75"/>
      <c r="E85" s="75"/>
      <c r="F85" s="75"/>
      <c r="G85" s="75"/>
      <c r="H85" s="34"/>
      <c r="S85" s="36"/>
    </row>
    <row r="86" spans="1:27" s="35" customFormat="1" x14ac:dyDescent="0.2">
      <c r="A86" s="70" t="s">
        <v>65</v>
      </c>
      <c r="B86" s="75"/>
      <c r="C86" s="75"/>
      <c r="D86" s="75"/>
      <c r="E86" s="75"/>
      <c r="F86" s="75"/>
      <c r="G86" s="75"/>
      <c r="H86" s="34"/>
      <c r="S86" s="36"/>
    </row>
    <row r="87" spans="1:27" s="35" customFormat="1" x14ac:dyDescent="0.2">
      <c r="A87" s="37"/>
      <c r="B87" s="38"/>
      <c r="C87" s="37"/>
      <c r="D87" s="37"/>
      <c r="E87" s="39"/>
      <c r="F87" s="39"/>
      <c r="G87" s="40"/>
      <c r="H87" s="34"/>
      <c r="S87" s="36"/>
    </row>
    <row r="88" spans="1:27" s="35" customFormat="1" x14ac:dyDescent="0.2">
      <c r="A88" s="74" t="s">
        <v>66</v>
      </c>
      <c r="B88" s="74"/>
      <c r="C88" s="74"/>
      <c r="D88" s="74"/>
      <c r="E88" s="74"/>
      <c r="F88" s="74"/>
      <c r="G88" s="74"/>
      <c r="H88" s="34"/>
      <c r="S88" s="36"/>
    </row>
    <row r="89" spans="1:27" s="35" customFormat="1" x14ac:dyDescent="0.2">
      <c r="A89" s="70" t="s">
        <v>65</v>
      </c>
      <c r="B89" s="70"/>
      <c r="C89" s="70"/>
      <c r="D89" s="70"/>
      <c r="E89" s="70"/>
      <c r="F89" s="70"/>
      <c r="G89" s="70"/>
      <c r="H89" s="34"/>
      <c r="S89" s="36"/>
    </row>
    <row r="90" spans="1:27" s="41" customFormat="1" x14ac:dyDescent="0.2">
      <c r="S90" s="42"/>
    </row>
  </sheetData>
  <mergeCells count="67">
    <mergeCell ref="A89:G89"/>
    <mergeCell ref="A12:F12"/>
    <mergeCell ref="A15:B15"/>
    <mergeCell ref="A16:B16"/>
    <mergeCell ref="A85:G85"/>
    <mergeCell ref="A86:G86"/>
    <mergeCell ref="A88:G88"/>
    <mergeCell ref="A77:M77"/>
    <mergeCell ref="A78:M78"/>
    <mergeCell ref="A79:M79"/>
    <mergeCell ref="A80:M80"/>
    <mergeCell ref="A81:M81"/>
    <mergeCell ref="A82:M82"/>
    <mergeCell ref="A71:M71"/>
    <mergeCell ref="A72:M72"/>
    <mergeCell ref="A73:M73"/>
    <mergeCell ref="A74:M74"/>
    <mergeCell ref="A75:M75"/>
    <mergeCell ref="A76:M76"/>
    <mergeCell ref="A63:P63"/>
    <mergeCell ref="A66:M66"/>
    <mergeCell ref="A67:M67"/>
    <mergeCell ref="A68:M68"/>
    <mergeCell ref="A69:M69"/>
    <mergeCell ref="A70:M70"/>
    <mergeCell ref="A62:M62"/>
    <mergeCell ref="A49:M49"/>
    <mergeCell ref="A50:M50"/>
    <mergeCell ref="A51:M51"/>
    <mergeCell ref="A52:P52"/>
    <mergeCell ref="A55:M55"/>
    <mergeCell ref="A56:M56"/>
    <mergeCell ref="A57:M57"/>
    <mergeCell ref="A58:M58"/>
    <mergeCell ref="A59:M59"/>
    <mergeCell ref="A60:M60"/>
    <mergeCell ref="A61:M61"/>
    <mergeCell ref="A31:M31"/>
    <mergeCell ref="A32:M32"/>
    <mergeCell ref="A48:M48"/>
    <mergeCell ref="A35:M35"/>
    <mergeCell ref="A36:M36"/>
    <mergeCell ref="A37:M37"/>
    <mergeCell ref="A38:M38"/>
    <mergeCell ref="A39:M39"/>
    <mergeCell ref="A40:M40"/>
    <mergeCell ref="A41:M41"/>
    <mergeCell ref="A42:P42"/>
    <mergeCell ref="A45:M45"/>
    <mergeCell ref="A46:M46"/>
    <mergeCell ref="A47:M47"/>
    <mergeCell ref="A11:F11"/>
    <mergeCell ref="C21:C22"/>
    <mergeCell ref="D21:D22"/>
    <mergeCell ref="A1:D1"/>
    <mergeCell ref="A33:P33"/>
    <mergeCell ref="A21:A22"/>
    <mergeCell ref="B21:B22"/>
    <mergeCell ref="A24:P24"/>
    <mergeCell ref="A26:M26"/>
    <mergeCell ref="A27:M27"/>
    <mergeCell ref="K21:K22"/>
    <mergeCell ref="M21:M22"/>
    <mergeCell ref="N21:P22"/>
    <mergeCell ref="A28:M28"/>
    <mergeCell ref="A29:M29"/>
    <mergeCell ref="A30:M3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1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21</xdr:row>
                    <xdr:rowOff>895350</xdr:rowOff>
                  </from>
                  <to>
                    <xdr:col>1</xdr:col>
                    <xdr:colOff>1152525</xdr:colOff>
                    <xdr:row>21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2017-02-21T01:33:30Z</cp:lastPrinted>
  <dcterms:created xsi:type="dcterms:W3CDTF">2007-02-21T08:42:24Z</dcterms:created>
  <dcterms:modified xsi:type="dcterms:W3CDTF">2017-02-21T01:33:33Z</dcterms:modified>
</cp:coreProperties>
</file>